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29CD663F-25CD-40E1-B38F-94A3FBB0A9DF}" xr6:coauthVersionLast="47" xr6:coauthVersionMax="47" xr10:uidLastSave="{00000000-0000-0000-0000-000000000000}"/>
  <bookViews>
    <workbookView xWindow="372" yWindow="720" windowWidth="22668" windowHeight="12240" firstSheet="1" activeTab="1" xr2:uid="{00000000-000D-0000-FFFF-FFFF00000000}"/>
  </bookViews>
  <sheets>
    <sheet name="Folha2" sheetId="2" state="hidden" r:id="rId1"/>
    <sheet name="D1" sheetId="6" r:id="rId2"/>
  </sheets>
  <definedNames>
    <definedName name="_xlnm.Print_Area" localSheetId="1">'D1'!$B$1:$W$51</definedName>
  </definedNames>
  <calcPr calcId="191029"/>
</workbook>
</file>

<file path=xl/calcChain.xml><?xml version="1.0" encoding="utf-8"?>
<calcChain xmlns="http://schemas.openxmlformats.org/spreadsheetml/2006/main">
  <c r="U27" i="6" l="1"/>
  <c r="O27" i="6"/>
  <c r="U26" i="6"/>
  <c r="O26" i="6"/>
  <c r="U25" i="6"/>
  <c r="O25" i="6"/>
  <c r="U24" i="6"/>
  <c r="O24" i="6"/>
  <c r="U20" i="6"/>
  <c r="O20" i="6"/>
  <c r="U19" i="6"/>
  <c r="O19" i="6"/>
  <c r="U21" i="6"/>
  <c r="O21" i="6"/>
  <c r="U13" i="6"/>
  <c r="O13" i="6"/>
  <c r="U15" i="6"/>
  <c r="O15" i="6"/>
  <c r="U16" i="6"/>
  <c r="O16" i="6"/>
  <c r="U14" i="6"/>
  <c r="U8" i="6"/>
  <c r="U9" i="6"/>
  <c r="U10" i="6"/>
  <c r="U7" i="6"/>
  <c r="Y27" i="6"/>
  <c r="AC27" i="6"/>
  <c r="AD27" i="6"/>
  <c r="AH27" i="6"/>
  <c r="AE27" i="6" l="1"/>
  <c r="H51" i="6"/>
  <c r="AD97" i="6" l="1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D86" i="6"/>
  <c r="AC86" i="6"/>
  <c r="AB86" i="6"/>
  <c r="AA86" i="6"/>
  <c r="Z86" i="6"/>
  <c r="AD85" i="6"/>
  <c r="AC85" i="6"/>
  <c r="AB85" i="6"/>
  <c r="AA85" i="6"/>
  <c r="Z85" i="6"/>
  <c r="AD84" i="6"/>
  <c r="AC84" i="6"/>
  <c r="AB84" i="6"/>
  <c r="AA84" i="6"/>
  <c r="Z84" i="6"/>
  <c r="AD83" i="6"/>
  <c r="AC83" i="6"/>
  <c r="AB83" i="6"/>
  <c r="AA83" i="6"/>
  <c r="Z83" i="6"/>
  <c r="AG80" i="6"/>
  <c r="AI80" i="6" s="1"/>
  <c r="AF80" i="6"/>
  <c r="AE80" i="6"/>
  <c r="AD80" i="6"/>
  <c r="AC80" i="6"/>
  <c r="AB80" i="6"/>
  <c r="AA80" i="6"/>
  <c r="Z80" i="6"/>
  <c r="Y80" i="6"/>
  <c r="AH80" i="6" s="1"/>
  <c r="AJ80" i="6" s="1"/>
  <c r="L62" i="6"/>
  <c r="K62" i="6"/>
  <c r="L60" i="6"/>
  <c r="K60" i="6"/>
  <c r="L59" i="6"/>
  <c r="K59" i="6"/>
  <c r="L57" i="6"/>
  <c r="K57" i="6"/>
  <c r="L56" i="6"/>
  <c r="K56" i="6"/>
  <c r="L55" i="6"/>
  <c r="K55" i="6"/>
  <c r="L54" i="6"/>
  <c r="K54" i="6"/>
  <c r="L52" i="6"/>
  <c r="K52" i="6"/>
  <c r="L51" i="6"/>
  <c r="K51" i="6"/>
  <c r="L46" i="6"/>
  <c r="K46" i="6"/>
  <c r="L45" i="6"/>
  <c r="K45" i="6"/>
  <c r="AH44" i="6"/>
  <c r="AJ44" i="6" s="1"/>
  <c r="L44" i="6"/>
  <c r="K44" i="6"/>
  <c r="AH43" i="6"/>
  <c r="AJ43" i="6" s="1"/>
  <c r="AH42" i="6"/>
  <c r="L42" i="6"/>
  <c r="K42" i="6"/>
  <c r="AH41" i="6"/>
  <c r="L41" i="6"/>
  <c r="K41" i="6"/>
  <c r="L40" i="6"/>
  <c r="K40" i="6"/>
  <c r="L39" i="6"/>
  <c r="K39" i="6"/>
  <c r="L37" i="6"/>
  <c r="K37" i="6"/>
  <c r="AH36" i="6"/>
  <c r="AJ36" i="6" s="1"/>
  <c r="L36" i="6"/>
  <c r="K36" i="6"/>
  <c r="AH35" i="6"/>
  <c r="AJ35" i="6" s="1"/>
  <c r="AH34" i="6"/>
  <c r="AH33" i="6"/>
  <c r="K32" i="6"/>
  <c r="L31" i="6"/>
  <c r="K31" i="6"/>
  <c r="K30" i="6"/>
  <c r="AH29" i="6"/>
  <c r="AJ29" i="6" s="1"/>
  <c r="L29" i="6"/>
  <c r="K29" i="6"/>
  <c r="AH28" i="6"/>
  <c r="AJ28" i="6" s="1"/>
  <c r="L28" i="6"/>
  <c r="K27" i="6"/>
  <c r="L27" i="6"/>
  <c r="AH26" i="6"/>
  <c r="L26" i="6"/>
  <c r="K26" i="6"/>
  <c r="L25" i="6"/>
  <c r="K25" i="6"/>
  <c r="K24" i="6"/>
  <c r="AH23" i="6"/>
  <c r="AJ23" i="6" s="1"/>
  <c r="K23" i="6"/>
  <c r="AH22" i="6"/>
  <c r="AJ22" i="6" s="1"/>
  <c r="K22" i="6"/>
  <c r="AH21" i="6"/>
  <c r="K21" i="6"/>
  <c r="AH20" i="6"/>
  <c r="L20" i="6"/>
  <c r="E18" i="6"/>
  <c r="K20" i="6" s="1"/>
  <c r="L19" i="6"/>
  <c r="K18" i="6"/>
  <c r="AH17" i="6"/>
  <c r="AJ17" i="6" s="1"/>
  <c r="K17" i="6"/>
  <c r="AH16" i="6"/>
  <c r="AJ16" i="6" s="1"/>
  <c r="L16" i="6"/>
  <c r="AH15" i="6"/>
  <c r="L15" i="6"/>
  <c r="K15" i="6"/>
  <c r="AH14" i="6"/>
  <c r="K13" i="6"/>
  <c r="L12" i="6"/>
  <c r="L11" i="6"/>
  <c r="AH10" i="6"/>
  <c r="AJ10" i="6" s="1"/>
  <c r="L10" i="6"/>
  <c r="K10" i="6"/>
  <c r="AH9" i="6"/>
  <c r="K9" i="6"/>
  <c r="AH8" i="6"/>
  <c r="L8" i="6"/>
  <c r="K7" i="6"/>
  <c r="K6" i="6"/>
  <c r="L7" i="6" l="1"/>
  <c r="L30" i="6"/>
  <c r="L24" i="6"/>
  <c r="L21" i="6"/>
  <c r="L17" i="6"/>
  <c r="L18" i="6"/>
  <c r="K8" i="6"/>
  <c r="K16" i="6"/>
  <c r="K11" i="6"/>
  <c r="L13" i="6"/>
  <c r="L22" i="6"/>
  <c r="K28" i="6"/>
  <c r="K19" i="6"/>
  <c r="L23" i="6"/>
  <c r="K12" i="6"/>
  <c r="L9" i="6"/>
  <c r="L32" i="6"/>
  <c r="AD16" i="6"/>
  <c r="L14" i="6"/>
  <c r="K14" i="6"/>
  <c r="L6" i="6"/>
  <c r="AD8" i="6"/>
  <c r="Y9" i="6"/>
  <c r="AC9" i="6"/>
  <c r="Y10" i="6"/>
  <c r="AC10" i="6"/>
  <c r="AD14" i="6"/>
  <c r="Y15" i="6"/>
  <c r="AC15" i="6"/>
  <c r="AD44" i="6"/>
  <c r="AD43" i="6"/>
  <c r="AC42" i="6"/>
  <c r="Y42" i="6"/>
  <c r="AC41" i="6"/>
  <c r="Y41" i="6"/>
  <c r="AC36" i="6"/>
  <c r="Y36" i="6"/>
  <c r="AC44" i="6"/>
  <c r="Y44" i="6"/>
  <c r="AC43" i="6"/>
  <c r="Y43" i="6"/>
  <c r="AD42" i="6"/>
  <c r="AD41" i="6"/>
  <c r="AD36" i="6"/>
  <c r="AD35" i="6"/>
  <c r="AD34" i="6"/>
  <c r="AD33" i="6"/>
  <c r="AD29" i="6"/>
  <c r="AC28" i="6"/>
  <c r="Y28" i="6"/>
  <c r="AC26" i="6"/>
  <c r="Y26" i="6"/>
  <c r="AD23" i="6"/>
  <c r="AC22" i="6"/>
  <c r="Y22" i="6"/>
  <c r="AD21" i="6"/>
  <c r="AD20" i="6"/>
  <c r="AD17" i="6"/>
  <c r="AC35" i="6"/>
  <c r="Y35" i="6"/>
  <c r="AC34" i="6"/>
  <c r="Y34" i="6"/>
  <c r="AC33" i="6"/>
  <c r="Y33" i="6"/>
  <c r="AC29" i="6"/>
  <c r="Y29" i="6"/>
  <c r="AD28" i="6"/>
  <c r="AD26" i="6"/>
  <c r="AC23" i="6"/>
  <c r="Y23" i="6"/>
  <c r="AD22" i="6"/>
  <c r="AC21" i="6"/>
  <c r="Y21" i="6"/>
  <c r="AC20" i="6"/>
  <c r="Y20" i="6"/>
  <c r="AC17" i="6"/>
  <c r="Y17" i="6"/>
  <c r="AL17" i="6"/>
  <c r="AL23" i="6"/>
  <c r="AL29" i="6"/>
  <c r="Y8" i="6"/>
  <c r="AC8" i="6"/>
  <c r="AD9" i="6"/>
  <c r="AD10" i="6"/>
  <c r="Y14" i="6"/>
  <c r="AC14" i="6"/>
  <c r="AD15" i="6"/>
  <c r="Y16" i="6"/>
  <c r="AC16" i="6"/>
  <c r="AL36" i="6"/>
  <c r="AL44" i="6"/>
  <c r="AL80" i="6"/>
  <c r="Z27" i="6" l="1"/>
  <c r="AB27" i="6"/>
  <c r="AE44" i="6"/>
  <c r="AE35" i="6"/>
  <c r="Z14" i="6"/>
  <c r="Z15" i="6"/>
  <c r="Z43" i="6"/>
  <c r="Z42" i="6"/>
  <c r="Z16" i="6"/>
  <c r="Z9" i="6"/>
  <c r="Z10" i="6"/>
  <c r="Z23" i="6"/>
  <c r="Z20" i="6"/>
  <c r="Z34" i="6"/>
  <c r="AE16" i="6"/>
  <c r="AE14" i="6"/>
  <c r="AE8" i="6"/>
  <c r="Z8" i="6"/>
  <c r="Z28" i="6"/>
  <c r="Z33" i="6"/>
  <c r="AE21" i="6"/>
  <c r="AE34" i="6"/>
  <c r="Z26" i="6"/>
  <c r="Z21" i="6"/>
  <c r="Z41" i="6"/>
  <c r="AE33" i="6"/>
  <c r="AE20" i="6"/>
  <c r="AE23" i="6"/>
  <c r="AE43" i="6"/>
  <c r="Z22" i="6"/>
  <c r="Z17" i="6"/>
  <c r="Z29" i="6"/>
  <c r="Z36" i="6"/>
  <c r="Z44" i="6"/>
  <c r="Z35" i="6"/>
  <c r="AE17" i="6"/>
  <c r="AE29" i="6"/>
  <c r="AN80" i="6"/>
  <c r="AE26" i="6"/>
  <c r="AE28" i="6"/>
  <c r="AB44" i="6"/>
  <c r="AB43" i="6"/>
  <c r="AB42" i="6"/>
  <c r="AB41" i="6"/>
  <c r="AB36" i="6"/>
  <c r="AB35" i="6"/>
  <c r="AB34" i="6"/>
  <c r="AB33" i="6"/>
  <c r="AB29" i="6"/>
  <c r="AB23" i="6"/>
  <c r="AB21" i="6"/>
  <c r="AB20" i="6"/>
  <c r="AB17" i="6"/>
  <c r="AB28" i="6"/>
  <c r="AB26" i="6"/>
  <c r="AB22" i="6"/>
  <c r="AB15" i="6"/>
  <c r="AB10" i="6"/>
  <c r="AB9" i="6"/>
  <c r="AB16" i="6"/>
  <c r="AB14" i="6"/>
  <c r="AB8" i="6"/>
  <c r="AE22" i="6"/>
  <c r="AE36" i="6"/>
  <c r="AE41" i="6"/>
  <c r="AE42" i="6"/>
  <c r="AE15" i="6"/>
  <c r="AE10" i="6"/>
  <c r="AE9" i="6"/>
  <c r="AA27" i="6" l="1"/>
  <c r="AF27" i="6" s="1"/>
  <c r="AI27" i="6" s="1"/>
  <c r="AA43" i="6"/>
  <c r="AF43" i="6" s="1"/>
  <c r="AK43" i="6" s="1"/>
  <c r="AA14" i="6"/>
  <c r="AF14" i="6" s="1"/>
  <c r="AI14" i="6" s="1"/>
  <c r="AA15" i="6"/>
  <c r="AF15" i="6" s="1"/>
  <c r="AI15" i="6" s="1"/>
  <c r="AA9" i="6"/>
  <c r="AF9" i="6" s="1"/>
  <c r="AI9" i="6" s="1"/>
  <c r="AA22" i="6"/>
  <c r="AF22" i="6" s="1"/>
  <c r="AI22" i="6" s="1"/>
  <c r="AA20" i="6"/>
  <c r="AF20" i="6" s="1"/>
  <c r="AI20" i="6" s="1"/>
  <c r="AA16" i="6"/>
  <c r="AF16" i="6" s="1"/>
  <c r="AK16" i="6" s="1"/>
  <c r="AA41" i="6"/>
  <c r="AF41" i="6" s="1"/>
  <c r="AI41" i="6" s="1"/>
  <c r="AA42" i="6"/>
  <c r="AF42" i="6" s="1"/>
  <c r="AI42" i="6" s="1"/>
  <c r="AA28" i="6"/>
  <c r="AF28" i="6" s="1"/>
  <c r="AK28" i="6" s="1"/>
  <c r="AA35" i="6"/>
  <c r="AF35" i="6" s="1"/>
  <c r="AK35" i="6" s="1"/>
  <c r="AA10" i="6"/>
  <c r="AF10" i="6" s="1"/>
  <c r="AI10" i="6" s="1"/>
  <c r="AA8" i="6"/>
  <c r="AF8" i="6" s="1"/>
  <c r="AI8" i="6" s="1"/>
  <c r="AA34" i="6"/>
  <c r="AF34" i="6" s="1"/>
  <c r="AI34" i="6" s="1"/>
  <c r="AA23" i="6"/>
  <c r="AF23" i="6" s="1"/>
  <c r="AK23" i="6" s="1"/>
  <c r="AA21" i="6"/>
  <c r="AF21" i="6" s="1"/>
  <c r="AI21" i="6" s="1"/>
  <c r="AA26" i="6"/>
  <c r="AF26" i="6" s="1"/>
  <c r="AI26" i="6" s="1"/>
  <c r="AA33" i="6"/>
  <c r="AF33" i="6" s="1"/>
  <c r="AI33" i="6" s="1"/>
  <c r="AA44" i="6"/>
  <c r="AF44" i="6" s="1"/>
  <c r="AI44" i="6" s="1"/>
  <c r="AA17" i="6"/>
  <c r="AF17" i="6" s="1"/>
  <c r="AI17" i="6" s="1"/>
  <c r="AA29" i="6"/>
  <c r="AF29" i="6" s="1"/>
  <c r="AK29" i="6" s="1"/>
  <c r="AA36" i="6"/>
  <c r="AF36" i="6" s="1"/>
  <c r="AM36" i="6" s="1"/>
  <c r="AP80" i="6"/>
  <c r="AI43" i="6" l="1"/>
  <c r="AI16" i="6"/>
  <c r="AJ20" i="6"/>
  <c r="AK20" i="6" s="1"/>
  <c r="AK10" i="6"/>
  <c r="AJ14" i="6"/>
  <c r="AK14" i="6" s="1"/>
  <c r="AL14" i="6" s="1"/>
  <c r="AM14" i="6" s="1"/>
  <c r="AJ15" i="6"/>
  <c r="AK15" i="6" s="1"/>
  <c r="AI28" i="6"/>
  <c r="AJ27" i="6" s="1"/>
  <c r="AK27" i="6" s="1"/>
  <c r="AL27" i="6" s="1"/>
  <c r="AM27" i="6" s="1"/>
  <c r="AN27" i="6" s="1"/>
  <c r="AJ8" i="6"/>
  <c r="AK8" i="6" s="1"/>
  <c r="AJ41" i="6"/>
  <c r="AK41" i="6" s="1"/>
  <c r="AL43" i="6" s="1"/>
  <c r="AN43" i="6" s="1"/>
  <c r="AO43" i="6" s="1"/>
  <c r="AJ42" i="6"/>
  <c r="AL42" i="6" s="1"/>
  <c r="AK22" i="6"/>
  <c r="AJ9" i="6"/>
  <c r="AL9" i="6" s="1"/>
  <c r="AJ33" i="6"/>
  <c r="AK33" i="6" s="1"/>
  <c r="AL33" i="6" s="1"/>
  <c r="AM33" i="6" s="1"/>
  <c r="AN33" i="6" s="1"/>
  <c r="AV33" i="6" s="1"/>
  <c r="AX33" i="6" s="1"/>
  <c r="AI35" i="6"/>
  <c r="AJ34" i="6"/>
  <c r="AL34" i="6" s="1"/>
  <c r="AM34" i="6" s="1"/>
  <c r="AJ26" i="6"/>
  <c r="AK26" i="6" s="1"/>
  <c r="AL28" i="6" s="1"/>
  <c r="AI23" i="6"/>
  <c r="AM23" i="6"/>
  <c r="AJ21" i="6"/>
  <c r="AL21" i="6" s="1"/>
  <c r="AI36" i="6"/>
  <c r="AI29" i="6"/>
  <c r="AM44" i="6"/>
  <c r="AM29" i="6"/>
  <c r="AK44" i="6"/>
  <c r="AM17" i="6"/>
  <c r="AK36" i="6"/>
  <c r="AK17" i="6"/>
  <c r="AV27" i="6" l="1"/>
  <c r="AX27" i="6" s="1"/>
  <c r="AO27" i="6"/>
  <c r="AW27" i="6" s="1"/>
  <c r="BF27" i="6" s="1"/>
  <c r="AL15" i="6"/>
  <c r="AN15" i="6" s="1"/>
  <c r="AO15" i="6" s="1"/>
  <c r="AL16" i="6"/>
  <c r="AM16" i="6" s="1"/>
  <c r="AL41" i="6"/>
  <c r="AM41" i="6" s="1"/>
  <c r="AN41" i="6" s="1"/>
  <c r="AV41" i="6" s="1"/>
  <c r="AX41" i="6" s="1"/>
  <c r="AL22" i="6"/>
  <c r="AM22" i="6" s="1"/>
  <c r="AL10" i="6"/>
  <c r="AM10" i="6" s="1"/>
  <c r="AL8" i="6"/>
  <c r="AM8" i="6" s="1"/>
  <c r="AN8" i="6" s="1"/>
  <c r="AO8" i="6" s="1"/>
  <c r="AW8" i="6" s="1"/>
  <c r="BF8" i="6" s="1"/>
  <c r="AL20" i="6"/>
  <c r="AM20" i="6" s="1"/>
  <c r="AN23" i="6" s="1"/>
  <c r="AP23" i="6" s="1"/>
  <c r="AQ23" i="6" s="1"/>
  <c r="AL35" i="6"/>
  <c r="AM35" i="6" s="1"/>
  <c r="AK42" i="6"/>
  <c r="AK9" i="6"/>
  <c r="AK34" i="6"/>
  <c r="AN34" i="6"/>
  <c r="AO34" i="6" s="1"/>
  <c r="AL26" i="6"/>
  <c r="AM26" i="6" s="1"/>
  <c r="AN26" i="6" s="1"/>
  <c r="AO26" i="6" s="1"/>
  <c r="AW26" i="6" s="1"/>
  <c r="BF26" i="6" s="1"/>
  <c r="AK21" i="6"/>
  <c r="AN17" i="6"/>
  <c r="AO17" i="6" s="1"/>
  <c r="AO33" i="6"/>
  <c r="AW33" i="6" s="1"/>
  <c r="BF33" i="6" s="1"/>
  <c r="AN14" i="6"/>
  <c r="AV14" i="6" s="1"/>
  <c r="AX14" i="6" s="1"/>
  <c r="AN36" i="6"/>
  <c r="AO36" i="6" s="1"/>
  <c r="AM43" i="6"/>
  <c r="AN28" i="6"/>
  <c r="AO28" i="6" s="1"/>
  <c r="AM28" i="6"/>
  <c r="AN42" i="6"/>
  <c r="AO42" i="6" s="1"/>
  <c r="AP42" i="6" s="1"/>
  <c r="AQ42" i="6" s="1"/>
  <c r="AM42" i="6"/>
  <c r="AM21" i="6"/>
  <c r="AN21" i="6"/>
  <c r="AO21" i="6" s="1"/>
  <c r="AM9" i="6"/>
  <c r="AN9" i="6"/>
  <c r="AO9" i="6" s="1"/>
  <c r="AM15" i="6" l="1"/>
  <c r="AN44" i="6"/>
  <c r="AO44" i="6" s="1"/>
  <c r="AN35" i="6"/>
  <c r="AO35" i="6" s="1"/>
  <c r="AP35" i="6" s="1"/>
  <c r="AQ35" i="6" s="1"/>
  <c r="AN16" i="6"/>
  <c r="AO16" i="6" s="1"/>
  <c r="AP16" i="6" s="1"/>
  <c r="AR16" i="6" s="1"/>
  <c r="AS16" i="6" s="1"/>
  <c r="AN22" i="6"/>
  <c r="AO22" i="6" s="1"/>
  <c r="AP22" i="6" s="1"/>
  <c r="AP28" i="6"/>
  <c r="AQ28" i="6" s="1"/>
  <c r="AN10" i="6"/>
  <c r="AO10" i="6" s="1"/>
  <c r="AP9" i="6" s="1"/>
  <c r="AQ9" i="6" s="1"/>
  <c r="AN20" i="6"/>
  <c r="AO20" i="6" s="1"/>
  <c r="AW20" i="6" s="1"/>
  <c r="BF20" i="6" s="1"/>
  <c r="AV8" i="6"/>
  <c r="AX8" i="6" s="1"/>
  <c r="AN29" i="6"/>
  <c r="AO29" i="6" s="1"/>
  <c r="AO41" i="6"/>
  <c r="AW41" i="6" s="1"/>
  <c r="BF41" i="6" s="1"/>
  <c r="AP17" i="6"/>
  <c r="AQ17" i="6" s="1"/>
  <c r="AO23" i="6"/>
  <c r="AV26" i="6"/>
  <c r="AX26" i="6" s="1"/>
  <c r="AP36" i="6"/>
  <c r="AQ36" i="6" s="1"/>
  <c r="AO14" i="6"/>
  <c r="AW14" i="6" s="1"/>
  <c r="BF14" i="6" s="1"/>
  <c r="AP43" i="6"/>
  <c r="AR43" i="6" s="1"/>
  <c r="AS43" i="6" s="1"/>
  <c r="AP15" i="6" l="1"/>
  <c r="AQ15" i="6" s="1"/>
  <c r="AR17" i="6" s="1"/>
  <c r="AS17" i="6" s="1"/>
  <c r="AT17" i="6" s="1"/>
  <c r="AP44" i="6"/>
  <c r="AQ44" i="6" s="1"/>
  <c r="AR44" i="6" s="1"/>
  <c r="AS44" i="6" s="1"/>
  <c r="AT44" i="6" s="1"/>
  <c r="AV44" i="6" s="1"/>
  <c r="AR28" i="6"/>
  <c r="AS28" i="6" s="1"/>
  <c r="AQ16" i="6"/>
  <c r="AP21" i="6"/>
  <c r="AQ21" i="6" s="1"/>
  <c r="AR21" i="6" s="1"/>
  <c r="AS21" i="6" s="1"/>
  <c r="AW21" i="6" s="1"/>
  <c r="AP34" i="6"/>
  <c r="AQ34" i="6" s="1"/>
  <c r="AR34" i="6" s="1"/>
  <c r="AV34" i="6" s="1"/>
  <c r="AX34" i="6" s="1"/>
  <c r="AP10" i="6"/>
  <c r="AQ10" i="6" s="1"/>
  <c r="AR9" i="6"/>
  <c r="AV9" i="6" s="1"/>
  <c r="AX9" i="6" s="1"/>
  <c r="AV20" i="6"/>
  <c r="AX20" i="6" s="1"/>
  <c r="AR35" i="6"/>
  <c r="AS35" i="6" s="1"/>
  <c r="AP29" i="6"/>
  <c r="AQ29" i="6" s="1"/>
  <c r="AR29" i="6" s="1"/>
  <c r="AS29" i="6" s="1"/>
  <c r="AQ43" i="6"/>
  <c r="AR22" i="6"/>
  <c r="AS22" i="6" s="1"/>
  <c r="AQ22" i="6"/>
  <c r="AR15" i="6" l="1"/>
  <c r="AS15" i="6" s="1"/>
  <c r="AW15" i="6" s="1"/>
  <c r="AT43" i="6"/>
  <c r="AV43" i="6" s="1"/>
  <c r="AR42" i="6"/>
  <c r="AV42" i="6" s="1"/>
  <c r="AX42" i="6" s="1"/>
  <c r="AT29" i="6"/>
  <c r="AV29" i="6" s="1"/>
  <c r="AX29" i="6" s="1"/>
  <c r="AR36" i="6"/>
  <c r="AS36" i="6" s="1"/>
  <c r="AT36" i="6" s="1"/>
  <c r="AU36" i="6" s="1"/>
  <c r="AW36" i="6" s="1"/>
  <c r="AR23" i="6"/>
  <c r="AS23" i="6" s="1"/>
  <c r="AT23" i="6" s="1"/>
  <c r="AV21" i="6"/>
  <c r="AX21" i="6" s="1"/>
  <c r="AY20" i="6" s="1"/>
  <c r="BG20" i="6" s="1"/>
  <c r="BI20" i="6" s="1"/>
  <c r="BL20" i="6" s="1"/>
  <c r="AR10" i="6"/>
  <c r="AS10" i="6" s="1"/>
  <c r="AS34" i="6"/>
  <c r="AW34" i="6" s="1"/>
  <c r="AY33" i="6" s="1"/>
  <c r="BG33" i="6" s="1"/>
  <c r="BI33" i="6" s="1"/>
  <c r="AS9" i="6"/>
  <c r="AW9" i="6" s="1"/>
  <c r="AY8" i="6" s="1"/>
  <c r="BG8" i="6" s="1"/>
  <c r="BI8" i="6" s="1"/>
  <c r="BQ8" i="6" s="1"/>
  <c r="AU44" i="6"/>
  <c r="AW44" i="6" s="1"/>
  <c r="AT28" i="6"/>
  <c r="AU28" i="6" s="1"/>
  <c r="AW28" i="6" s="1"/>
  <c r="AT16" i="6"/>
  <c r="AU16" i="6" s="1"/>
  <c r="AW16" i="6" s="1"/>
  <c r="AY44" i="6"/>
  <c r="AX44" i="6"/>
  <c r="AU17" i="6"/>
  <c r="AW17" i="6" s="1"/>
  <c r="AV17" i="6"/>
  <c r="AY29" i="6" l="1"/>
  <c r="BA29" i="6" s="1"/>
  <c r="AS42" i="6"/>
  <c r="AW42" i="6" s="1"/>
  <c r="AY41" i="6" s="1"/>
  <c r="BG41" i="6" s="1"/>
  <c r="BI41" i="6" s="1"/>
  <c r="AV15" i="6"/>
  <c r="AX15" i="6" s="1"/>
  <c r="AY15" i="6" s="1"/>
  <c r="BA15" i="6" s="1"/>
  <c r="AU43" i="6"/>
  <c r="AW43" i="6" s="1"/>
  <c r="AT35" i="6"/>
  <c r="AU35" i="6" s="1"/>
  <c r="AW35" i="6" s="1"/>
  <c r="AT22" i="6"/>
  <c r="AV22" i="6" s="1"/>
  <c r="AX22" i="6" s="1"/>
  <c r="AU29" i="6"/>
  <c r="AW29" i="6" s="1"/>
  <c r="AT10" i="6"/>
  <c r="AU10" i="6" s="1"/>
  <c r="AW10" i="6" s="1"/>
  <c r="AY21" i="6"/>
  <c r="AZ21" i="6" s="1"/>
  <c r="BF21" i="6" s="1"/>
  <c r="AV36" i="6"/>
  <c r="AY36" i="6" s="1"/>
  <c r="BB36" i="6" s="1"/>
  <c r="AY34" i="6"/>
  <c r="BA34" i="6" s="1"/>
  <c r="BO20" i="6"/>
  <c r="BJ20" i="6"/>
  <c r="BK20" i="6"/>
  <c r="BM20" i="6"/>
  <c r="BP20" i="6"/>
  <c r="BR20" i="6"/>
  <c r="BN20" i="6"/>
  <c r="BQ20" i="6"/>
  <c r="BK8" i="6"/>
  <c r="BP8" i="6"/>
  <c r="BL8" i="6"/>
  <c r="BM8" i="6"/>
  <c r="AY9" i="6"/>
  <c r="BA9" i="6" s="1"/>
  <c r="BN8" i="6"/>
  <c r="BO8" i="6"/>
  <c r="BJ8" i="6"/>
  <c r="BR8" i="6"/>
  <c r="BS8" i="6" s="1"/>
  <c r="AV28" i="6"/>
  <c r="AY28" i="6" s="1"/>
  <c r="AV16" i="6"/>
  <c r="AY16" i="6" s="1"/>
  <c r="AY17" i="6"/>
  <c r="AX17" i="6"/>
  <c r="AY43" i="6"/>
  <c r="AX43" i="6"/>
  <c r="AU23" i="6"/>
  <c r="AW23" i="6" s="1"/>
  <c r="AV23" i="6"/>
  <c r="BA44" i="6"/>
  <c r="BB44" i="6"/>
  <c r="AZ44" i="6"/>
  <c r="BR33" i="6"/>
  <c r="BP33" i="6"/>
  <c r="BN33" i="6"/>
  <c r="BL33" i="6"/>
  <c r="BJ33" i="6"/>
  <c r="BQ33" i="6"/>
  <c r="BO33" i="6"/>
  <c r="BM33" i="6"/>
  <c r="BK33" i="6"/>
  <c r="BB29" i="6" l="1"/>
  <c r="BC29" i="6" s="1"/>
  <c r="AZ29" i="6"/>
  <c r="AV35" i="6"/>
  <c r="AY35" i="6" s="1"/>
  <c r="AZ35" i="6" s="1"/>
  <c r="AV10" i="6"/>
  <c r="AY10" i="6" s="1"/>
  <c r="BA10" i="6" s="1"/>
  <c r="AY42" i="6"/>
  <c r="AZ42" i="6" s="1"/>
  <c r="AY14" i="6"/>
  <c r="BG14" i="6" s="1"/>
  <c r="BI14" i="6" s="1"/>
  <c r="BR14" i="6" s="1"/>
  <c r="AZ15" i="6"/>
  <c r="BF15" i="6" s="1"/>
  <c r="AY22" i="6"/>
  <c r="BA22" i="6" s="1"/>
  <c r="AU22" i="6"/>
  <c r="AW22" i="6" s="1"/>
  <c r="BA21" i="6"/>
  <c r="BA36" i="6"/>
  <c r="AZ36" i="6"/>
  <c r="AX36" i="6"/>
  <c r="AZ34" i="6"/>
  <c r="BF34" i="6" s="1"/>
  <c r="AY26" i="6"/>
  <c r="BG26" i="6" s="1"/>
  <c r="BI26" i="6" s="1"/>
  <c r="BQ26" i="6" s="1"/>
  <c r="BT20" i="6"/>
  <c r="AX28" i="6"/>
  <c r="AY27" i="6" s="1"/>
  <c r="BG27" i="6" s="1"/>
  <c r="BI27" i="6" s="1"/>
  <c r="BS20" i="6"/>
  <c r="AZ9" i="6"/>
  <c r="BF9" i="6" s="1"/>
  <c r="BT8" i="6"/>
  <c r="AX16" i="6"/>
  <c r="BQ41" i="6"/>
  <c r="BO41" i="6"/>
  <c r="BM41" i="6"/>
  <c r="BK41" i="6"/>
  <c r="BR41" i="6"/>
  <c r="BP41" i="6"/>
  <c r="BN41" i="6"/>
  <c r="BL41" i="6"/>
  <c r="BJ41" i="6"/>
  <c r="AY23" i="6"/>
  <c r="AX23" i="6"/>
  <c r="BD36" i="6"/>
  <c r="BC36" i="6"/>
  <c r="BT33" i="6"/>
  <c r="BS33" i="6"/>
  <c r="BC44" i="6"/>
  <c r="BD44" i="6"/>
  <c r="AZ28" i="6"/>
  <c r="BA28" i="6"/>
  <c r="BA43" i="6"/>
  <c r="AZ43" i="6"/>
  <c r="BA17" i="6"/>
  <c r="BB17" i="6"/>
  <c r="AZ17" i="6"/>
  <c r="AZ16" i="6"/>
  <c r="BA16" i="6"/>
  <c r="BL27" i="6" l="1"/>
  <c r="BO27" i="6"/>
  <c r="BM27" i="6"/>
  <c r="BN27" i="6"/>
  <c r="BP27" i="6"/>
  <c r="BQ27" i="6"/>
  <c r="BJ27" i="6"/>
  <c r="BR27" i="6"/>
  <c r="BK27" i="6"/>
  <c r="BD29" i="6"/>
  <c r="AX35" i="6"/>
  <c r="BA35" i="6"/>
  <c r="BB35" i="6" s="1"/>
  <c r="BC35" i="6" s="1"/>
  <c r="AX10" i="6"/>
  <c r="AZ10" i="6"/>
  <c r="BB9" i="6" s="1"/>
  <c r="BG9" i="6" s="1"/>
  <c r="BI9" i="6" s="1"/>
  <c r="BL14" i="6"/>
  <c r="BP14" i="6"/>
  <c r="BT14" i="6" s="1"/>
  <c r="BN14" i="6"/>
  <c r="BJ14" i="6"/>
  <c r="BA42" i="6"/>
  <c r="BB42" i="6" s="1"/>
  <c r="BG42" i="6" s="1"/>
  <c r="BI42" i="6" s="1"/>
  <c r="BQ14" i="6"/>
  <c r="BS14" i="6" s="1"/>
  <c r="BO14" i="6"/>
  <c r="BM14" i="6"/>
  <c r="BK14" i="6"/>
  <c r="AZ22" i="6"/>
  <c r="BB21" i="6" s="1"/>
  <c r="BG21" i="6" s="1"/>
  <c r="BI21" i="6" s="1"/>
  <c r="BL26" i="6"/>
  <c r="BJ26" i="6"/>
  <c r="BP26" i="6"/>
  <c r="BK26" i="6"/>
  <c r="BR26" i="6"/>
  <c r="BS26" i="6" s="1"/>
  <c r="BO26" i="6"/>
  <c r="BN26" i="6"/>
  <c r="BM26" i="6"/>
  <c r="BB16" i="6"/>
  <c r="BC16" i="6" s="1"/>
  <c r="BC17" i="6"/>
  <c r="BD17" i="6"/>
  <c r="BB28" i="6"/>
  <c r="BA23" i="6"/>
  <c r="BB23" i="6"/>
  <c r="AZ23" i="6"/>
  <c r="BS41" i="6"/>
  <c r="BT41" i="6"/>
  <c r="BF42" i="6"/>
  <c r="BB15" i="6"/>
  <c r="BG15" i="6" s="1"/>
  <c r="BI15" i="6" s="1"/>
  <c r="BT27" i="6" l="1"/>
  <c r="BS27" i="6"/>
  <c r="BB34" i="6"/>
  <c r="BG34" i="6" s="1"/>
  <c r="BI34" i="6" s="1"/>
  <c r="BQ34" i="6" s="1"/>
  <c r="BB10" i="6"/>
  <c r="BC10" i="6" s="1"/>
  <c r="BB43" i="6"/>
  <c r="BD43" i="6" s="1"/>
  <c r="BB22" i="6"/>
  <c r="BD22" i="6" s="1"/>
  <c r="BT26" i="6"/>
  <c r="BD35" i="6"/>
  <c r="BE36" i="6" s="1"/>
  <c r="BD16" i="6"/>
  <c r="BE16" i="6" s="1"/>
  <c r="BG16" i="6" s="1"/>
  <c r="BI16" i="6" s="1"/>
  <c r="BQ9" i="6"/>
  <c r="BO9" i="6"/>
  <c r="BM9" i="6"/>
  <c r="BK9" i="6"/>
  <c r="BR9" i="6"/>
  <c r="BP9" i="6"/>
  <c r="BN9" i="6"/>
  <c r="BL9" i="6"/>
  <c r="BJ9" i="6"/>
  <c r="BQ21" i="6"/>
  <c r="BO21" i="6"/>
  <c r="BM21" i="6"/>
  <c r="BK21" i="6"/>
  <c r="BR21" i="6"/>
  <c r="BP21" i="6"/>
  <c r="BN21" i="6"/>
  <c r="BL21" i="6"/>
  <c r="BJ21" i="6"/>
  <c r="BR42" i="6"/>
  <c r="BP42" i="6"/>
  <c r="BN42" i="6"/>
  <c r="BL42" i="6"/>
  <c r="BJ42" i="6"/>
  <c r="BQ42" i="6"/>
  <c r="BO42" i="6"/>
  <c r="BM42" i="6"/>
  <c r="BK42" i="6"/>
  <c r="BC23" i="6"/>
  <c r="BD23" i="6"/>
  <c r="BF35" i="6"/>
  <c r="BQ15" i="6"/>
  <c r="BO15" i="6"/>
  <c r="BM15" i="6"/>
  <c r="BK15" i="6"/>
  <c r="BR15" i="6"/>
  <c r="BP15" i="6"/>
  <c r="BN15" i="6"/>
  <c r="BL15" i="6"/>
  <c r="BJ15" i="6"/>
  <c r="BD28" i="6"/>
  <c r="BC28" i="6"/>
  <c r="BF16" i="6"/>
  <c r="BM34" i="6" l="1"/>
  <c r="BO34" i="6"/>
  <c r="BR34" i="6"/>
  <c r="BS34" i="6" s="1"/>
  <c r="BJ34" i="6"/>
  <c r="BK34" i="6"/>
  <c r="BL34" i="6"/>
  <c r="BN34" i="6"/>
  <c r="BP34" i="6"/>
  <c r="BD10" i="6"/>
  <c r="BC22" i="6"/>
  <c r="BE23" i="6" s="1"/>
  <c r="BC43" i="6"/>
  <c r="BE43" i="6" s="1"/>
  <c r="BG43" i="6" s="1"/>
  <c r="BI43" i="6" s="1"/>
  <c r="BE35" i="6"/>
  <c r="BG35" i="6" s="1"/>
  <c r="BI35" i="6" s="1"/>
  <c r="BM35" i="6" s="1"/>
  <c r="BE17" i="6"/>
  <c r="BG17" i="6" s="1"/>
  <c r="BI17" i="6" s="1"/>
  <c r="BQ16" i="6"/>
  <c r="BO16" i="6"/>
  <c r="BM16" i="6"/>
  <c r="BK16" i="6"/>
  <c r="BR16" i="6"/>
  <c r="BP16" i="6"/>
  <c r="BN16" i="6"/>
  <c r="BL16" i="6"/>
  <c r="BJ16" i="6"/>
  <c r="BT42" i="6"/>
  <c r="BS42" i="6"/>
  <c r="BS9" i="6"/>
  <c r="BT9" i="6"/>
  <c r="BF10" i="6"/>
  <c r="BE29" i="6"/>
  <c r="BF28" i="6"/>
  <c r="BE28" i="6"/>
  <c r="BG28" i="6" s="1"/>
  <c r="BI28" i="6" s="1"/>
  <c r="BS15" i="6"/>
  <c r="BT15" i="6"/>
  <c r="BF36" i="6"/>
  <c r="BG36" i="6"/>
  <c r="BI36" i="6" s="1"/>
  <c r="BS21" i="6"/>
  <c r="BT21" i="6"/>
  <c r="BT34" i="6" l="1"/>
  <c r="BU33" i="6" s="1"/>
  <c r="BV33" i="6" s="1"/>
  <c r="BF43" i="6"/>
  <c r="BE44" i="6"/>
  <c r="BG44" i="6" s="1"/>
  <c r="BI44" i="6" s="1"/>
  <c r="BE22" i="6"/>
  <c r="BG22" i="6" s="1"/>
  <c r="BI22" i="6" s="1"/>
  <c r="BQ22" i="6" s="1"/>
  <c r="BF22" i="6"/>
  <c r="BE10" i="6"/>
  <c r="BG10" i="6" s="1"/>
  <c r="BI10" i="6" s="1"/>
  <c r="BM10" i="6" s="1"/>
  <c r="BR35" i="6"/>
  <c r="BO35" i="6"/>
  <c r="BJ35" i="6"/>
  <c r="BQ35" i="6"/>
  <c r="BP35" i="6"/>
  <c r="BL35" i="6"/>
  <c r="BK35" i="6"/>
  <c r="BN35" i="6"/>
  <c r="BF17" i="6"/>
  <c r="BU20" i="6"/>
  <c r="BU21" i="6"/>
  <c r="BU14" i="6"/>
  <c r="BU15" i="6"/>
  <c r="BQ28" i="6"/>
  <c r="BO28" i="6"/>
  <c r="BM28" i="6"/>
  <c r="BK28" i="6"/>
  <c r="BR28" i="6"/>
  <c r="BP28" i="6"/>
  <c r="BN28" i="6"/>
  <c r="BL28" i="6"/>
  <c r="BJ28" i="6"/>
  <c r="BG29" i="6"/>
  <c r="BI29" i="6" s="1"/>
  <c r="BF29" i="6"/>
  <c r="BU41" i="6"/>
  <c r="BU42" i="6"/>
  <c r="BR43" i="6"/>
  <c r="BP43" i="6"/>
  <c r="BN43" i="6"/>
  <c r="BL43" i="6"/>
  <c r="BJ43" i="6"/>
  <c r="BQ43" i="6"/>
  <c r="BO43" i="6"/>
  <c r="BM43" i="6"/>
  <c r="BK43" i="6"/>
  <c r="BS16" i="6"/>
  <c r="BT16" i="6"/>
  <c r="BU26" i="6"/>
  <c r="BQ36" i="6"/>
  <c r="BO36" i="6"/>
  <c r="BM36" i="6"/>
  <c r="BK36" i="6"/>
  <c r="BR36" i="6"/>
  <c r="BP36" i="6"/>
  <c r="BN36" i="6"/>
  <c r="BL36" i="6"/>
  <c r="BJ36" i="6"/>
  <c r="BG23" i="6"/>
  <c r="BI23" i="6" s="1"/>
  <c r="BF23" i="6"/>
  <c r="BU8" i="6"/>
  <c r="BU9" i="6"/>
  <c r="BR17" i="6"/>
  <c r="BP17" i="6"/>
  <c r="BN17" i="6"/>
  <c r="BL17" i="6"/>
  <c r="BJ17" i="6"/>
  <c r="BQ17" i="6"/>
  <c r="BO17" i="6"/>
  <c r="BM17" i="6"/>
  <c r="BK17" i="6"/>
  <c r="BU34" i="6" l="1"/>
  <c r="BV34" i="6" s="1"/>
  <c r="BW33" i="6"/>
  <c r="BO22" i="6"/>
  <c r="BO10" i="6"/>
  <c r="BF44" i="6"/>
  <c r="BJ22" i="6"/>
  <c r="BL22" i="6"/>
  <c r="BN22" i="6"/>
  <c r="BP22" i="6"/>
  <c r="BR22" i="6"/>
  <c r="BS22" i="6" s="1"/>
  <c r="BK22" i="6"/>
  <c r="BM22" i="6"/>
  <c r="BQ10" i="6"/>
  <c r="BL10" i="6"/>
  <c r="BN10" i="6"/>
  <c r="BP10" i="6"/>
  <c r="BK10" i="6"/>
  <c r="BR10" i="6"/>
  <c r="BJ10" i="6"/>
  <c r="BT35" i="6"/>
  <c r="BS35" i="6"/>
  <c r="BT17" i="6"/>
  <c r="BS17" i="6"/>
  <c r="BR44" i="6"/>
  <c r="BP44" i="6"/>
  <c r="BN44" i="6"/>
  <c r="BL44" i="6"/>
  <c r="BJ44" i="6"/>
  <c r="BQ44" i="6"/>
  <c r="BO44" i="6"/>
  <c r="BM44" i="6"/>
  <c r="BK44" i="6"/>
  <c r="BW9" i="6"/>
  <c r="BV9" i="6"/>
  <c r="BW26" i="6"/>
  <c r="BV26" i="6"/>
  <c r="BT43" i="6"/>
  <c r="BS43" i="6"/>
  <c r="BW41" i="6"/>
  <c r="BV41" i="6"/>
  <c r="BS28" i="6"/>
  <c r="BT28" i="6"/>
  <c r="BW14" i="6"/>
  <c r="BV14" i="6"/>
  <c r="BV20" i="6"/>
  <c r="BW20" i="6"/>
  <c r="BW8" i="6"/>
  <c r="BV8" i="6"/>
  <c r="BR23" i="6"/>
  <c r="BP23" i="6"/>
  <c r="BN23" i="6"/>
  <c r="BL23" i="6"/>
  <c r="BJ23" i="6"/>
  <c r="BQ23" i="6"/>
  <c r="BO23" i="6"/>
  <c r="BM23" i="6"/>
  <c r="BK23" i="6"/>
  <c r="BS36" i="6"/>
  <c r="BT36" i="6"/>
  <c r="BV42" i="6"/>
  <c r="BW42" i="6"/>
  <c r="BR29" i="6"/>
  <c r="BP29" i="6"/>
  <c r="BN29" i="6"/>
  <c r="BL29" i="6"/>
  <c r="BJ29" i="6"/>
  <c r="BQ29" i="6"/>
  <c r="BO29" i="6"/>
  <c r="BM29" i="6"/>
  <c r="BK29" i="6"/>
  <c r="BW15" i="6"/>
  <c r="BV15" i="6"/>
  <c r="BW21" i="6"/>
  <c r="BV21" i="6"/>
  <c r="BU27" i="6" l="1"/>
  <c r="BW34" i="6"/>
  <c r="BS10" i="6"/>
  <c r="BT22" i="6"/>
  <c r="BT10" i="6"/>
  <c r="BU16" i="6"/>
  <c r="BW16" i="6" s="1"/>
  <c r="BU17" i="6"/>
  <c r="BV17" i="6" s="1"/>
  <c r="BU35" i="6"/>
  <c r="BW35" i="6" s="1"/>
  <c r="BT29" i="6"/>
  <c r="BS29" i="6"/>
  <c r="BT23" i="6"/>
  <c r="BS23" i="6"/>
  <c r="BT44" i="6"/>
  <c r="BS44" i="6"/>
  <c r="BU36" i="6"/>
  <c r="BV27" i="6" l="1"/>
  <c r="BW27" i="6"/>
  <c r="BV16" i="6"/>
  <c r="BX14" i="6" s="1"/>
  <c r="BZ14" i="6" s="1"/>
  <c r="BW17" i="6"/>
  <c r="BX15" i="6" s="1"/>
  <c r="BU43" i="6"/>
  <c r="BV43" i="6" s="1"/>
  <c r="BU22" i="6"/>
  <c r="BW22" i="6" s="1"/>
  <c r="BU28" i="6"/>
  <c r="BW28" i="6" s="1"/>
  <c r="BV35" i="6"/>
  <c r="BX33" i="6" s="1"/>
  <c r="BU10" i="6"/>
  <c r="BW10" i="6" s="1"/>
  <c r="BU44" i="6"/>
  <c r="BV44" i="6" s="1"/>
  <c r="BU29" i="6"/>
  <c r="BV29" i="6" s="1"/>
  <c r="BU23" i="6"/>
  <c r="BV23" i="6" s="1"/>
  <c r="BW36" i="6"/>
  <c r="BV36" i="6"/>
  <c r="BX16" i="6" l="1"/>
  <c r="BZ16" i="6" s="1"/>
  <c r="BX17" i="6"/>
  <c r="BZ17" i="6" s="1"/>
  <c r="BZ15" i="6"/>
  <c r="BY15" i="6"/>
  <c r="BW29" i="6"/>
  <c r="BX29" i="6" s="1"/>
  <c r="BV28" i="6"/>
  <c r="BX28" i="6" s="1"/>
  <c r="BV10" i="6"/>
  <c r="BX10" i="6" s="1"/>
  <c r="BV22" i="6"/>
  <c r="BX22" i="6" s="1"/>
  <c r="BX35" i="6"/>
  <c r="BZ35" i="6" s="1"/>
  <c r="BW44" i="6"/>
  <c r="BX42" i="6" s="1"/>
  <c r="BY14" i="6"/>
  <c r="BW23" i="6"/>
  <c r="BX21" i="6" s="1"/>
  <c r="BW43" i="6"/>
  <c r="BX43" i="6" s="1"/>
  <c r="BZ33" i="6"/>
  <c r="BY33" i="6"/>
  <c r="BX36" i="6"/>
  <c r="BX34" i="6"/>
  <c r="BX27" i="6" l="1"/>
  <c r="BZ27" i="6" s="1"/>
  <c r="BX41" i="6"/>
  <c r="BY41" i="6" s="1"/>
  <c r="BX20" i="6"/>
  <c r="BZ20" i="6" s="1"/>
  <c r="BX8" i="6"/>
  <c r="BZ8" i="6" s="1"/>
  <c r="BY16" i="6"/>
  <c r="CA15" i="6" s="1"/>
  <c r="BY17" i="6"/>
  <c r="CA14" i="6" s="1"/>
  <c r="CC14" i="6" s="1"/>
  <c r="BX26" i="6"/>
  <c r="BZ26" i="6" s="1"/>
  <c r="BX23" i="6"/>
  <c r="BZ23" i="6" s="1"/>
  <c r="BY35" i="6"/>
  <c r="BX44" i="6"/>
  <c r="BZ44" i="6" s="1"/>
  <c r="BY22" i="6"/>
  <c r="BZ22" i="6"/>
  <c r="BY36" i="6"/>
  <c r="BZ36" i="6"/>
  <c r="BZ10" i="6"/>
  <c r="BY10" i="6"/>
  <c r="BZ43" i="6"/>
  <c r="BY43" i="6"/>
  <c r="BX9" i="6"/>
  <c r="BZ42" i="6"/>
  <c r="BY42" i="6"/>
  <c r="BY28" i="6"/>
  <c r="BZ28" i="6"/>
  <c r="BY34" i="6"/>
  <c r="BZ34" i="6"/>
  <c r="BY21" i="6"/>
  <c r="BZ21" i="6"/>
  <c r="BZ29" i="6"/>
  <c r="BY29" i="6"/>
  <c r="BY27" i="6" l="1"/>
  <c r="CA27" i="6" s="1"/>
  <c r="CB27" i="6" s="1"/>
  <c r="BY8" i="6"/>
  <c r="BZ41" i="6"/>
  <c r="BY44" i="6"/>
  <c r="BY20" i="6"/>
  <c r="CA16" i="6"/>
  <c r="CD16" i="6" s="1"/>
  <c r="CA17" i="6"/>
  <c r="CB17" i="6" s="1"/>
  <c r="CA33" i="6"/>
  <c r="CD33" i="6" s="1"/>
  <c r="CD15" i="6"/>
  <c r="CC15" i="6"/>
  <c r="BY26" i="6"/>
  <c r="CA26" i="6" s="1"/>
  <c r="CB15" i="6"/>
  <c r="BY23" i="6"/>
  <c r="CA36" i="6"/>
  <c r="CC36" i="6" s="1"/>
  <c r="CD14" i="6"/>
  <c r="CB14" i="6"/>
  <c r="CA22" i="6"/>
  <c r="CA21" i="6"/>
  <c r="BY9" i="6"/>
  <c r="BZ9" i="6"/>
  <c r="CA35" i="6"/>
  <c r="CA34" i="6"/>
  <c r="CA43" i="6"/>
  <c r="CA42" i="6"/>
  <c r="CD27" i="6" l="1"/>
  <c r="CC27" i="6"/>
  <c r="CA41" i="6"/>
  <c r="CC41" i="6" s="1"/>
  <c r="CA44" i="6"/>
  <c r="CB44" i="6" s="1"/>
  <c r="CA28" i="6"/>
  <c r="CC28" i="6" s="1"/>
  <c r="CA23" i="6"/>
  <c r="CD23" i="6" s="1"/>
  <c r="CD17" i="6"/>
  <c r="CC17" i="6"/>
  <c r="CA29" i="6"/>
  <c r="CD29" i="6" s="1"/>
  <c r="CB33" i="6"/>
  <c r="CB16" i="6"/>
  <c r="CA20" i="6"/>
  <c r="CB20" i="6" s="1"/>
  <c r="CC33" i="6"/>
  <c r="CC16" i="6"/>
  <c r="CE15" i="6"/>
  <c r="CG15" i="6" s="1"/>
  <c r="CB36" i="6"/>
  <c r="CD36" i="6"/>
  <c r="CE14" i="6"/>
  <c r="CH14" i="6" s="1"/>
  <c r="CA8" i="6"/>
  <c r="CC8" i="6" s="1"/>
  <c r="CC26" i="6"/>
  <c r="CD26" i="6"/>
  <c r="CB26" i="6"/>
  <c r="CD42" i="6"/>
  <c r="CB42" i="6"/>
  <c r="CC42" i="6"/>
  <c r="CC34" i="6"/>
  <c r="CD34" i="6"/>
  <c r="CB34" i="6"/>
  <c r="CA9" i="6"/>
  <c r="CA10" i="6"/>
  <c r="CC21" i="6"/>
  <c r="CD21" i="6"/>
  <c r="CB21" i="6"/>
  <c r="CD43" i="6"/>
  <c r="CB43" i="6"/>
  <c r="CC43" i="6"/>
  <c r="CC35" i="6"/>
  <c r="CD35" i="6"/>
  <c r="CB35" i="6"/>
  <c r="CC22" i="6"/>
  <c r="CD22" i="6"/>
  <c r="CB22" i="6"/>
  <c r="CD41" i="6" l="1"/>
  <c r="CB41" i="6"/>
  <c r="CB28" i="6"/>
  <c r="CD28" i="6"/>
  <c r="CD44" i="6"/>
  <c r="CC44" i="6"/>
  <c r="CD20" i="6"/>
  <c r="CC23" i="6"/>
  <c r="CB23" i="6"/>
  <c r="CC20" i="6"/>
  <c r="CC29" i="6"/>
  <c r="CB29" i="6"/>
  <c r="CE17" i="6"/>
  <c r="CH17" i="6" s="1"/>
  <c r="CE16" i="6"/>
  <c r="CH16" i="6" s="1"/>
  <c r="CF15" i="6"/>
  <c r="CH15" i="6"/>
  <c r="CF14" i="6"/>
  <c r="CG14" i="6"/>
  <c r="CE34" i="6"/>
  <c r="CG34" i="6" s="1"/>
  <c r="CE33" i="6"/>
  <c r="CG33" i="6" s="1"/>
  <c r="CB8" i="6"/>
  <c r="CD8" i="6"/>
  <c r="CC9" i="6"/>
  <c r="CD9" i="6"/>
  <c r="CB9" i="6"/>
  <c r="CE26" i="6"/>
  <c r="CE36" i="6"/>
  <c r="CE35" i="6"/>
  <c r="CD10" i="6"/>
  <c r="CB10" i="6"/>
  <c r="CC10" i="6"/>
  <c r="CE27" i="6" l="1"/>
  <c r="CE41" i="6"/>
  <c r="CG41" i="6" s="1"/>
  <c r="CE42" i="6"/>
  <c r="CH42" i="6" s="1"/>
  <c r="CE44" i="6"/>
  <c r="CH44" i="6" s="1"/>
  <c r="CE43" i="6"/>
  <c r="CH43" i="6" s="1"/>
  <c r="CE20" i="6"/>
  <c r="CF20" i="6" s="1"/>
  <c r="CE21" i="6"/>
  <c r="CH21" i="6" s="1"/>
  <c r="CE22" i="6"/>
  <c r="CG22" i="6" s="1"/>
  <c r="CG17" i="6"/>
  <c r="CE23" i="6"/>
  <c r="CH23" i="6" s="1"/>
  <c r="CF17" i="6"/>
  <c r="CE28" i="6"/>
  <c r="CG28" i="6" s="1"/>
  <c r="CE29" i="6"/>
  <c r="CH29" i="6" s="1"/>
  <c r="CF16" i="6"/>
  <c r="CG16" i="6"/>
  <c r="CH34" i="6"/>
  <c r="CF33" i="6"/>
  <c r="CH33" i="6"/>
  <c r="CF34" i="6"/>
  <c r="CE9" i="6"/>
  <c r="CH9" i="6" s="1"/>
  <c r="CE8" i="6"/>
  <c r="CH8" i="6" s="1"/>
  <c r="CE10" i="6"/>
  <c r="CG35" i="6"/>
  <c r="CH35" i="6"/>
  <c r="CF35" i="6"/>
  <c r="CG26" i="6"/>
  <c r="CH26" i="6"/>
  <c r="CF26" i="6"/>
  <c r="CG36" i="6"/>
  <c r="CH36" i="6"/>
  <c r="CF36" i="6"/>
  <c r="CF27" i="6" l="1"/>
  <c r="CG27" i="6"/>
  <c r="CH27" i="6"/>
  <c r="CF41" i="6"/>
  <c r="CG43" i="6"/>
  <c r="CF42" i="6"/>
  <c r="CG42" i="6"/>
  <c r="CH41" i="6"/>
  <c r="CG44" i="6"/>
  <c r="CF44" i="6"/>
  <c r="CF43" i="6"/>
  <c r="CH22" i="6"/>
  <c r="CF21" i="6"/>
  <c r="CG21" i="6"/>
  <c r="CH20" i="6"/>
  <c r="CG20" i="6"/>
  <c r="CH28" i="6"/>
  <c r="CF22" i="6"/>
  <c r="CF28" i="6"/>
  <c r="CG29" i="6"/>
  <c r="CI17" i="6"/>
  <c r="CK17" i="6" s="1"/>
  <c r="CF29" i="6"/>
  <c r="CG23" i="6"/>
  <c r="CF23" i="6"/>
  <c r="CI15" i="6"/>
  <c r="CL15" i="6" s="1"/>
  <c r="CI14" i="6"/>
  <c r="CK14" i="6" s="1"/>
  <c r="CI16" i="6"/>
  <c r="CK16" i="6" s="1"/>
  <c r="CF8" i="6"/>
  <c r="CG8" i="6"/>
  <c r="CI35" i="6"/>
  <c r="CK35" i="6" s="1"/>
  <c r="CG9" i="6"/>
  <c r="CI33" i="6"/>
  <c r="CJ33" i="6" s="1"/>
  <c r="CF9" i="6"/>
  <c r="CI36" i="6"/>
  <c r="CK36" i="6" s="1"/>
  <c r="CH10" i="6"/>
  <c r="CF10" i="6"/>
  <c r="CG10" i="6"/>
  <c r="CI34" i="6"/>
  <c r="CI27" i="6" l="1"/>
  <c r="CI41" i="6"/>
  <c r="CJ41" i="6" s="1"/>
  <c r="CI43" i="6"/>
  <c r="CK43" i="6" s="1"/>
  <c r="CI44" i="6"/>
  <c r="CL44" i="6" s="1"/>
  <c r="CI42" i="6"/>
  <c r="CJ42" i="6" s="1"/>
  <c r="CI20" i="6"/>
  <c r="CL20" i="6" s="1"/>
  <c r="CI21" i="6"/>
  <c r="CL21" i="6" s="1"/>
  <c r="CI28" i="6"/>
  <c r="CK28" i="6" s="1"/>
  <c r="CI29" i="6"/>
  <c r="CJ29" i="6" s="1"/>
  <c r="CL17" i="6"/>
  <c r="CI22" i="6"/>
  <c r="CK22" i="6" s="1"/>
  <c r="CJ14" i="6"/>
  <c r="CI26" i="6"/>
  <c r="CL26" i="6" s="1"/>
  <c r="CI23" i="6"/>
  <c r="CL23" i="6" s="1"/>
  <c r="CL14" i="6"/>
  <c r="CJ17" i="6"/>
  <c r="CL16" i="6"/>
  <c r="CK15" i="6"/>
  <c r="CJ15" i="6"/>
  <c r="CJ16" i="6"/>
  <c r="CL33" i="6"/>
  <c r="CJ35" i="6"/>
  <c r="CL35" i="6"/>
  <c r="CK33" i="6"/>
  <c r="CL36" i="6"/>
  <c r="CI8" i="6"/>
  <c r="CL8" i="6" s="1"/>
  <c r="CJ36" i="6"/>
  <c r="CI10" i="6"/>
  <c r="CL10" i="6" s="1"/>
  <c r="CL34" i="6"/>
  <c r="CJ34" i="6"/>
  <c r="CK34" i="6"/>
  <c r="CI9" i="6"/>
  <c r="CJ27" i="6" l="1"/>
  <c r="CK27" i="6"/>
  <c r="CL27" i="6"/>
  <c r="CL41" i="6"/>
  <c r="CK41" i="6"/>
  <c r="CJ43" i="6"/>
  <c r="CL43" i="6"/>
  <c r="CK44" i="6"/>
  <c r="CJ44" i="6"/>
  <c r="CL42" i="6"/>
  <c r="CK42" i="6"/>
  <c r="CK21" i="6"/>
  <c r="CJ28" i="6"/>
  <c r="CL29" i="6"/>
  <c r="CL28" i="6"/>
  <c r="CK29" i="6"/>
  <c r="CK20" i="6"/>
  <c r="CJ20" i="6"/>
  <c r="CK26" i="6"/>
  <c r="CJ21" i="6"/>
  <c r="CJ22" i="6"/>
  <c r="CJ26" i="6"/>
  <c r="CM17" i="6"/>
  <c r="CO17" i="6" s="1"/>
  <c r="CJ23" i="6"/>
  <c r="CL22" i="6"/>
  <c r="CM14" i="6"/>
  <c r="CP14" i="6" s="1"/>
  <c r="CK23" i="6"/>
  <c r="CM16" i="6"/>
  <c r="CP16" i="6" s="1"/>
  <c r="CM15" i="6"/>
  <c r="CP15" i="6" s="1"/>
  <c r="CM33" i="6"/>
  <c r="CQ33" i="6" s="1"/>
  <c r="CK8" i="6"/>
  <c r="CJ8" i="6"/>
  <c r="CM36" i="6"/>
  <c r="CQ36" i="6" s="1"/>
  <c r="CJ10" i="6"/>
  <c r="CK10" i="6"/>
  <c r="CK9" i="6"/>
  <c r="CL9" i="6"/>
  <c r="CJ9" i="6"/>
  <c r="CM35" i="6"/>
  <c r="CM34" i="6"/>
  <c r="CM27" i="6" l="1"/>
  <c r="CN27" i="6" s="1"/>
  <c r="CM41" i="6"/>
  <c r="CP41" i="6" s="1"/>
  <c r="CM44" i="6"/>
  <c r="CP44" i="6" s="1"/>
  <c r="CM43" i="6"/>
  <c r="CP43" i="6" s="1"/>
  <c r="CM42" i="6"/>
  <c r="CP42" i="6" s="1"/>
  <c r="CM26" i="6"/>
  <c r="CO26" i="6" s="1"/>
  <c r="CM28" i="6"/>
  <c r="CO28" i="6" s="1"/>
  <c r="CM23" i="6"/>
  <c r="CP23" i="6" s="1"/>
  <c r="CM22" i="6"/>
  <c r="CN22" i="6" s="1"/>
  <c r="CQ17" i="6"/>
  <c r="CS17" i="6" s="1"/>
  <c r="CN17" i="6"/>
  <c r="CP17" i="6"/>
  <c r="CM20" i="6"/>
  <c r="CP20" i="6" s="1"/>
  <c r="CM21" i="6"/>
  <c r="CQ21" i="6" s="1"/>
  <c r="CM29" i="6"/>
  <c r="CO29" i="6" s="1"/>
  <c r="CN14" i="6"/>
  <c r="CQ14" i="6"/>
  <c r="DA14" i="6" s="1"/>
  <c r="CN16" i="6"/>
  <c r="CO14" i="6"/>
  <c r="CQ16" i="6"/>
  <c r="CW16" i="6" s="1"/>
  <c r="CO16" i="6"/>
  <c r="CQ15" i="6"/>
  <c r="CU15" i="6" s="1"/>
  <c r="CP33" i="6"/>
  <c r="CN15" i="6"/>
  <c r="CO15" i="6"/>
  <c r="CN33" i="6"/>
  <c r="CO33" i="6"/>
  <c r="CP36" i="6"/>
  <c r="CO36" i="6"/>
  <c r="CN36" i="6"/>
  <c r="CM8" i="6"/>
  <c r="CO8" i="6" s="1"/>
  <c r="CP34" i="6"/>
  <c r="CN34" i="6"/>
  <c r="CO34" i="6"/>
  <c r="CQ34" i="6"/>
  <c r="CM9" i="6"/>
  <c r="CM10" i="6"/>
  <c r="DA33" i="6"/>
  <c r="CX33" i="6"/>
  <c r="CV33" i="6"/>
  <c r="CT33" i="6"/>
  <c r="CR33" i="6"/>
  <c r="DB33" i="6"/>
  <c r="CY33" i="6"/>
  <c r="CW33" i="6"/>
  <c r="CU33" i="6"/>
  <c r="CS33" i="6"/>
  <c r="DB36" i="6"/>
  <c r="CY36" i="6"/>
  <c r="CW36" i="6"/>
  <c r="CU36" i="6"/>
  <c r="CS36" i="6"/>
  <c r="DA36" i="6"/>
  <c r="CX36" i="6"/>
  <c r="CV36" i="6"/>
  <c r="CT36" i="6"/>
  <c r="CR36" i="6"/>
  <c r="CQ35" i="6"/>
  <c r="CO35" i="6"/>
  <c r="CP35" i="6"/>
  <c r="CN35" i="6"/>
  <c r="CP27" i="6" l="1"/>
  <c r="CO27" i="6"/>
  <c r="CQ27" i="6"/>
  <c r="CR27" i="6" s="1"/>
  <c r="CO44" i="6"/>
  <c r="CO41" i="6"/>
  <c r="CQ41" i="6"/>
  <c r="CS41" i="6" s="1"/>
  <c r="CN41" i="6"/>
  <c r="CQ44" i="6"/>
  <c r="CV44" i="6" s="1"/>
  <c r="CN44" i="6"/>
  <c r="CO42" i="6"/>
  <c r="CQ43" i="6"/>
  <c r="CY43" i="6" s="1"/>
  <c r="CO43" i="6"/>
  <c r="CN43" i="6"/>
  <c r="CQ28" i="6"/>
  <c r="DB28" i="6" s="1"/>
  <c r="CN42" i="6"/>
  <c r="CQ42" i="6"/>
  <c r="CT42" i="6" s="1"/>
  <c r="CQ26" i="6"/>
  <c r="DB26" i="6" s="1"/>
  <c r="CQ29" i="6"/>
  <c r="DA29" i="6" s="1"/>
  <c r="CN26" i="6"/>
  <c r="CP26" i="6"/>
  <c r="CP28" i="6"/>
  <c r="CN28" i="6"/>
  <c r="CN23" i="6"/>
  <c r="CQ23" i="6"/>
  <c r="CY23" i="6" s="1"/>
  <c r="CO23" i="6"/>
  <c r="CO22" i="6"/>
  <c r="CQ22" i="6"/>
  <c r="CY22" i="6" s="1"/>
  <c r="CP22" i="6"/>
  <c r="CN20" i="6"/>
  <c r="CO20" i="6"/>
  <c r="CS14" i="6"/>
  <c r="CY17" i="6"/>
  <c r="DB17" i="6"/>
  <c r="CY14" i="6"/>
  <c r="CX17" i="6"/>
  <c r="DA17" i="6"/>
  <c r="CU17" i="6"/>
  <c r="CR17" i="6"/>
  <c r="CN21" i="6"/>
  <c r="CT17" i="6"/>
  <c r="CW17" i="6"/>
  <c r="CV17" i="6"/>
  <c r="CQ20" i="6"/>
  <c r="CT20" i="6" s="1"/>
  <c r="CN29" i="6"/>
  <c r="CV14" i="6"/>
  <c r="DB14" i="6"/>
  <c r="CT14" i="6"/>
  <c r="CX14" i="6"/>
  <c r="CR14" i="6"/>
  <c r="CO21" i="6"/>
  <c r="CP21" i="6"/>
  <c r="CV16" i="6"/>
  <c r="CP29" i="6"/>
  <c r="CU16" i="6"/>
  <c r="DB16" i="6"/>
  <c r="DA16" i="6"/>
  <c r="CX16" i="6"/>
  <c r="CY16" i="6"/>
  <c r="CR16" i="6"/>
  <c r="CS16" i="6"/>
  <c r="CT16" i="6"/>
  <c r="CU14" i="6"/>
  <c r="CW14" i="6"/>
  <c r="CX15" i="6"/>
  <c r="CV15" i="6"/>
  <c r="CW15" i="6"/>
  <c r="DB15" i="6"/>
  <c r="CT15" i="6"/>
  <c r="CR15" i="6"/>
  <c r="CS15" i="6"/>
  <c r="CY15" i="6"/>
  <c r="DA15" i="6"/>
  <c r="CN8" i="6"/>
  <c r="CP8" i="6"/>
  <c r="CQ8" i="6"/>
  <c r="DB8" i="6" s="1"/>
  <c r="CQ9" i="6"/>
  <c r="CO9" i="6"/>
  <c r="CP9" i="6"/>
  <c r="CN9" i="6"/>
  <c r="DB21" i="6"/>
  <c r="CY21" i="6"/>
  <c r="CW21" i="6"/>
  <c r="CU21" i="6"/>
  <c r="CS21" i="6"/>
  <c r="DA21" i="6"/>
  <c r="CX21" i="6"/>
  <c r="CV21" i="6"/>
  <c r="CT21" i="6"/>
  <c r="CR21" i="6"/>
  <c r="DB35" i="6"/>
  <c r="CY35" i="6"/>
  <c r="CW35" i="6"/>
  <c r="CU35" i="6"/>
  <c r="CS35" i="6"/>
  <c r="DA35" i="6"/>
  <c r="CX35" i="6"/>
  <c r="CV35" i="6"/>
  <c r="CT35" i="6"/>
  <c r="CR35" i="6"/>
  <c r="CP10" i="6"/>
  <c r="CN10" i="6"/>
  <c r="CQ10" i="6"/>
  <c r="CO10" i="6"/>
  <c r="DA34" i="6"/>
  <c r="CX34" i="6"/>
  <c r="CV34" i="6"/>
  <c r="CT34" i="6"/>
  <c r="CR34" i="6"/>
  <c r="DB34" i="6"/>
  <c r="CW34" i="6"/>
  <c r="CS34" i="6"/>
  <c r="CY34" i="6"/>
  <c r="CU34" i="6"/>
  <c r="DA27" i="6" l="1"/>
  <c r="CT27" i="6"/>
  <c r="DB27" i="6"/>
  <c r="CS27" i="6"/>
  <c r="CU27" i="6"/>
  <c r="CX27" i="6"/>
  <c r="CY27" i="6"/>
  <c r="CW27" i="6"/>
  <c r="CV27" i="6"/>
  <c r="CU41" i="6"/>
  <c r="CY44" i="6"/>
  <c r="DA42" i="6"/>
  <c r="CX44" i="6"/>
  <c r="CS44" i="6"/>
  <c r="CW44" i="6"/>
  <c r="CU44" i="6"/>
  <c r="DA44" i="6"/>
  <c r="DB44" i="6"/>
  <c r="CR44" i="6"/>
  <c r="CT44" i="6"/>
  <c r="CR43" i="6"/>
  <c r="DB43" i="6"/>
  <c r="CR41" i="6"/>
  <c r="CY41" i="6"/>
  <c r="CW41" i="6"/>
  <c r="CT41" i="6"/>
  <c r="DB41" i="6"/>
  <c r="CV41" i="6"/>
  <c r="CX41" i="6"/>
  <c r="DA41" i="6"/>
  <c r="CT43" i="6"/>
  <c r="CU43" i="6"/>
  <c r="DA43" i="6"/>
  <c r="CV43" i="6"/>
  <c r="CS43" i="6"/>
  <c r="CX43" i="6"/>
  <c r="CW43" i="6"/>
  <c r="CU42" i="6"/>
  <c r="CV42" i="6"/>
  <c r="CS42" i="6"/>
  <c r="CX42" i="6"/>
  <c r="CW42" i="6"/>
  <c r="CY42" i="6"/>
  <c r="DB42" i="6"/>
  <c r="CR42" i="6"/>
  <c r="CR26" i="6"/>
  <c r="CV28" i="6"/>
  <c r="CV26" i="6"/>
  <c r="CX26" i="6"/>
  <c r="DA26" i="6"/>
  <c r="CW26" i="6"/>
  <c r="CY26" i="6"/>
  <c r="CT23" i="6"/>
  <c r="DB23" i="6"/>
  <c r="CR23" i="6"/>
  <c r="CV23" i="6"/>
  <c r="CX23" i="6"/>
  <c r="CS23" i="6"/>
  <c r="CU23" i="6"/>
  <c r="DA23" i="6"/>
  <c r="CW23" i="6"/>
  <c r="CV29" i="6"/>
  <c r="CX28" i="6"/>
  <c r="CU28" i="6"/>
  <c r="CS28" i="6"/>
  <c r="CW28" i="6"/>
  <c r="CR28" i="6"/>
  <c r="DA28" i="6"/>
  <c r="CY28" i="6"/>
  <c r="CT28" i="6"/>
  <c r="CW29" i="6"/>
  <c r="CS26" i="6"/>
  <c r="CU26" i="6"/>
  <c r="CT26" i="6"/>
  <c r="DB22" i="6"/>
  <c r="CX22" i="6"/>
  <c r="CY29" i="6"/>
  <c r="CT29" i="6"/>
  <c r="CW22" i="6"/>
  <c r="CT22" i="6"/>
  <c r="CV22" i="6"/>
  <c r="DA22" i="6"/>
  <c r="DB20" i="6"/>
  <c r="CS22" i="6"/>
  <c r="CV20" i="6"/>
  <c r="CU22" i="6"/>
  <c r="CR22" i="6"/>
  <c r="CS29" i="6"/>
  <c r="DB29" i="6"/>
  <c r="CX29" i="6"/>
  <c r="CU29" i="6"/>
  <c r="CR29" i="6"/>
  <c r="CY20" i="6"/>
  <c r="CS20" i="6"/>
  <c r="CX20" i="6"/>
  <c r="CU20" i="6"/>
  <c r="CR20" i="6"/>
  <c r="DA20" i="6"/>
  <c r="CW20" i="6"/>
  <c r="CW8" i="6"/>
  <c r="CY8" i="6"/>
  <c r="CX8" i="6"/>
  <c r="CR8" i="6"/>
  <c r="DA8" i="6"/>
  <c r="CS8" i="6"/>
  <c r="CT8" i="6"/>
  <c r="CV8" i="6"/>
  <c r="CU8" i="6"/>
  <c r="DD14" i="6"/>
  <c r="DG14" i="6" s="1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33" i="6"/>
  <c r="DD27" i="6" l="1"/>
  <c r="DD41" i="6"/>
  <c r="DE41" i="6" s="1"/>
  <c r="DD26" i="6"/>
  <c r="DG26" i="6" s="1"/>
  <c r="DD20" i="6"/>
  <c r="DJ20" i="6" s="1"/>
  <c r="DF14" i="6"/>
  <c r="DH14" i="6"/>
  <c r="DD15" i="6"/>
  <c r="DI14" i="6"/>
  <c r="DJ14" i="6"/>
  <c r="DE14" i="6"/>
  <c r="DL14" i="6"/>
  <c r="DK14" i="6"/>
  <c r="DD8" i="6"/>
  <c r="DD34" i="6"/>
  <c r="DL33" i="6"/>
  <c r="DJ33" i="6"/>
  <c r="DH33" i="6"/>
  <c r="DF33" i="6"/>
  <c r="DK33" i="6"/>
  <c r="DI33" i="6"/>
  <c r="DG33" i="6"/>
  <c r="DE33" i="6"/>
  <c r="DJ27" i="6" l="1"/>
  <c r="DE27" i="6"/>
  <c r="DK27" i="6"/>
  <c r="DL27" i="6"/>
  <c r="DF27" i="6"/>
  <c r="DG27" i="6"/>
  <c r="DH27" i="6"/>
  <c r="DI27" i="6"/>
  <c r="DG41" i="6"/>
  <c r="DI41" i="6"/>
  <c r="DK41" i="6"/>
  <c r="DF41" i="6"/>
  <c r="DD42" i="6"/>
  <c r="DF42" i="6" s="1"/>
  <c r="DH41" i="6"/>
  <c r="DJ41" i="6"/>
  <c r="DL41" i="6"/>
  <c r="DF26" i="6"/>
  <c r="DK26" i="6"/>
  <c r="DI26" i="6"/>
  <c r="DH26" i="6"/>
  <c r="DJ26" i="6"/>
  <c r="DL26" i="6"/>
  <c r="N24" i="6"/>
  <c r="DE26" i="6"/>
  <c r="DD21" i="6"/>
  <c r="DE21" i="6" s="1"/>
  <c r="DK20" i="6"/>
  <c r="DL20" i="6"/>
  <c r="DI20" i="6"/>
  <c r="DE20" i="6"/>
  <c r="DF20" i="6"/>
  <c r="DH20" i="6"/>
  <c r="DI8" i="6"/>
  <c r="DG20" i="6"/>
  <c r="DK8" i="6"/>
  <c r="DH15" i="6"/>
  <c r="DG15" i="6"/>
  <c r="DL15" i="6"/>
  <c r="DK15" i="6"/>
  <c r="DJ15" i="6"/>
  <c r="DI15" i="6"/>
  <c r="DF15" i="6"/>
  <c r="DE15" i="6"/>
  <c r="DD16" i="6"/>
  <c r="DH8" i="6"/>
  <c r="DL8" i="6"/>
  <c r="DG8" i="6"/>
  <c r="DF8" i="6"/>
  <c r="DJ8" i="6"/>
  <c r="DD9" i="6"/>
  <c r="DK9" i="6" s="1"/>
  <c r="DE8" i="6"/>
  <c r="DD35" i="6"/>
  <c r="DL34" i="6"/>
  <c r="DJ34" i="6"/>
  <c r="DH34" i="6"/>
  <c r="DF34" i="6"/>
  <c r="DK34" i="6"/>
  <c r="DG34" i="6"/>
  <c r="DI34" i="6"/>
  <c r="DE34" i="6"/>
  <c r="DG42" i="6" l="1"/>
  <c r="DE42" i="6"/>
  <c r="DK42" i="6"/>
  <c r="DH42" i="6"/>
  <c r="DD43" i="6"/>
  <c r="DG43" i="6" s="1"/>
  <c r="DJ42" i="6"/>
  <c r="DL42" i="6"/>
  <c r="DI42" i="6"/>
  <c r="DD28" i="6"/>
  <c r="DK28" i="6" s="1"/>
  <c r="AF78" i="6" s="1"/>
  <c r="DG21" i="6"/>
  <c r="DL21" i="6"/>
  <c r="DH21" i="6"/>
  <c r="DI21" i="6"/>
  <c r="DJ21" i="6"/>
  <c r="DF21" i="6"/>
  <c r="DD22" i="6"/>
  <c r="DD23" i="6" s="1"/>
  <c r="DJ23" i="6" s="1"/>
  <c r="DK21" i="6"/>
  <c r="DL16" i="6"/>
  <c r="Y76" i="6"/>
  <c r="AH76" i="6" s="1"/>
  <c r="DJ16" i="6"/>
  <c r="DE16" i="6"/>
  <c r="DI16" i="6"/>
  <c r="DH16" i="6"/>
  <c r="DK16" i="6"/>
  <c r="DD17" i="6"/>
  <c r="DF16" i="6"/>
  <c r="DG16" i="6"/>
  <c r="DD10" i="6"/>
  <c r="DJ10" i="6" s="1"/>
  <c r="DF9" i="6"/>
  <c r="DJ9" i="6"/>
  <c r="DE9" i="6"/>
  <c r="DI9" i="6"/>
  <c r="DH9" i="6"/>
  <c r="DL9" i="6"/>
  <c r="DG9" i="6"/>
  <c r="DK35" i="6"/>
  <c r="AF79" i="6" s="1"/>
  <c r="DI35" i="6"/>
  <c r="AD79" i="6" s="1"/>
  <c r="DG35" i="6"/>
  <c r="AB79" i="6" s="1"/>
  <c r="DE35" i="6"/>
  <c r="Z79" i="6" s="1"/>
  <c r="DD36" i="6"/>
  <c r="DL35" i="6"/>
  <c r="AG79" i="6" s="1"/>
  <c r="AI79" i="6" s="1"/>
  <c r="DJ35" i="6"/>
  <c r="AE79" i="6" s="1"/>
  <c r="DH35" i="6"/>
  <c r="AC79" i="6" s="1"/>
  <c r="DF35" i="6"/>
  <c r="AA79" i="6" s="1"/>
  <c r="Y79" i="6"/>
  <c r="AH79" i="6" s="1"/>
  <c r="AJ79" i="6" s="1"/>
  <c r="AE75" i="6" l="1"/>
  <c r="DK43" i="6"/>
  <c r="DI43" i="6"/>
  <c r="DJ43" i="6"/>
  <c r="DF43" i="6"/>
  <c r="DL43" i="6"/>
  <c r="DD44" i="6"/>
  <c r="DK44" i="6" s="1"/>
  <c r="DH43" i="6"/>
  <c r="DE43" i="6"/>
  <c r="DL28" i="6"/>
  <c r="AG78" i="6" s="1"/>
  <c r="AI78" i="6" s="1"/>
  <c r="DJ28" i="6"/>
  <c r="AE78" i="6" s="1"/>
  <c r="Y78" i="6"/>
  <c r="AH78" i="6" s="1"/>
  <c r="AJ78" i="6" s="1"/>
  <c r="AL78" i="6" s="1"/>
  <c r="DF28" i="6"/>
  <c r="AA78" i="6" s="1"/>
  <c r="DH28" i="6"/>
  <c r="AC78" i="6" s="1"/>
  <c r="DD29" i="6"/>
  <c r="DI29" i="6" s="1"/>
  <c r="DG28" i="6"/>
  <c r="AB78" i="6" s="1"/>
  <c r="DE28" i="6"/>
  <c r="Z78" i="6" s="1"/>
  <c r="DI28" i="6"/>
  <c r="AD78" i="6" s="1"/>
  <c r="DG22" i="6"/>
  <c r="AB77" i="6" s="1"/>
  <c r="DE22" i="6"/>
  <c r="Z77" i="6" s="1"/>
  <c r="DH22" i="6"/>
  <c r="AC77" i="6" s="1"/>
  <c r="DL23" i="6"/>
  <c r="DI23" i="6"/>
  <c r="DL22" i="6"/>
  <c r="AG77" i="6" s="1"/>
  <c r="AI77" i="6" s="1"/>
  <c r="DK23" i="6"/>
  <c r="DF22" i="6"/>
  <c r="AA77" i="6" s="1"/>
  <c r="DJ22" i="6"/>
  <c r="AE77" i="6" s="1"/>
  <c r="DK22" i="6"/>
  <c r="AF77" i="6" s="1"/>
  <c r="DE23" i="6"/>
  <c r="DG23" i="6"/>
  <c r="DF23" i="6"/>
  <c r="DH23" i="6"/>
  <c r="Y77" i="6"/>
  <c r="AH77" i="6" s="1"/>
  <c r="AJ77" i="6" s="1"/>
  <c r="DI22" i="6"/>
  <c r="AD77" i="6" s="1"/>
  <c r="DL17" i="6"/>
  <c r="DK17" i="6"/>
  <c r="DI17" i="6"/>
  <c r="AD76" i="6" s="1"/>
  <c r="DJ17" i="6"/>
  <c r="AE76" i="6" s="1"/>
  <c r="DH17" i="6"/>
  <c r="DG17" i="6"/>
  <c r="AB76" i="6" s="1"/>
  <c r="DF17" i="6"/>
  <c r="DE17" i="6"/>
  <c r="DG10" i="6"/>
  <c r="DH10" i="6"/>
  <c r="DI10" i="6"/>
  <c r="DL10" i="6"/>
  <c r="Y75" i="6"/>
  <c r="DE10" i="6"/>
  <c r="DF10" i="6"/>
  <c r="DK10" i="6"/>
  <c r="AL79" i="6"/>
  <c r="DK36" i="6"/>
  <c r="DI36" i="6"/>
  <c r="DG36" i="6"/>
  <c r="DE36" i="6"/>
  <c r="DL36" i="6"/>
  <c r="DJ36" i="6"/>
  <c r="DH36" i="6"/>
  <c r="DF36" i="6"/>
  <c r="AF76" i="6" l="1"/>
  <c r="AG76" i="6"/>
  <c r="AI76" i="6" s="1"/>
  <c r="AA76" i="6"/>
  <c r="Z76" i="6"/>
  <c r="AC76" i="6"/>
  <c r="AC75" i="6"/>
  <c r="AG75" i="6"/>
  <c r="AI75" i="6" s="1"/>
  <c r="AD75" i="6"/>
  <c r="AF75" i="6"/>
  <c r="AA75" i="6"/>
  <c r="AB75" i="6"/>
  <c r="Z75" i="6"/>
  <c r="DL44" i="6"/>
  <c r="DF44" i="6"/>
  <c r="DH44" i="6"/>
  <c r="DJ44" i="6"/>
  <c r="DE44" i="6"/>
  <c r="DG44" i="6"/>
  <c r="DI44" i="6"/>
  <c r="DH29" i="6"/>
  <c r="DJ29" i="6"/>
  <c r="DE29" i="6"/>
  <c r="DK29" i="6"/>
  <c r="DF29" i="6"/>
  <c r="DL29" i="6"/>
  <c r="DG29" i="6"/>
  <c r="AK77" i="6"/>
  <c r="AO80" i="6"/>
  <c r="AK79" i="6"/>
  <c r="AM80" i="6"/>
  <c r="AQ80" i="6"/>
  <c r="AH75" i="6"/>
  <c r="AK78" i="6"/>
  <c r="AK80" i="6"/>
  <c r="AM78" i="6"/>
  <c r="AN79" i="6"/>
  <c r="AO79" i="6" s="1"/>
  <c r="AM79" i="6"/>
  <c r="AJ75" i="6" l="1"/>
  <c r="AK75" i="6" s="1"/>
  <c r="AL75" i="6" s="1"/>
  <c r="AM75" i="6" s="1"/>
  <c r="AN75" i="6" s="1"/>
  <c r="AO75" i="6" s="1"/>
  <c r="AP79" i="6" s="1"/>
  <c r="AQ79" i="6" s="1"/>
  <c r="AJ76" i="6"/>
  <c r="AL76" i="6" s="1"/>
  <c r="AN76" i="6" s="1"/>
  <c r="AL77" i="6" l="1"/>
  <c r="AM77" i="6" s="1"/>
  <c r="AM76" i="6"/>
  <c r="AK76" i="6"/>
  <c r="AN78" i="6"/>
  <c r="AO78" i="6" s="1"/>
  <c r="AP75" i="6"/>
  <c r="AQ75" i="6" s="1"/>
  <c r="AR75" i="6" s="1"/>
  <c r="BN75" i="6" s="1"/>
  <c r="BP75" i="6" s="1"/>
  <c r="AR79" i="6"/>
  <c r="AT79" i="6" s="1"/>
  <c r="AP76" i="6"/>
  <c r="AO76" i="6"/>
  <c r="AN77" i="6" l="1"/>
  <c r="AO77" i="6" s="1"/>
  <c r="AP78" i="6"/>
  <c r="AR78" i="6" s="1"/>
  <c r="AT78" i="6" s="1"/>
  <c r="AU78" i="6" s="1"/>
  <c r="AS75" i="6"/>
  <c r="BO75" i="6" s="1"/>
  <c r="CD75" i="6" s="1"/>
  <c r="AR80" i="6"/>
  <c r="AS80" i="6" s="1"/>
  <c r="AS79" i="6"/>
  <c r="AV79" i="6"/>
  <c r="AW79" i="6" s="1"/>
  <c r="AU79" i="6"/>
  <c r="AR76" i="6"/>
  <c r="AS76" i="6" s="1"/>
  <c r="AQ76" i="6"/>
  <c r="AP77" i="6" l="1"/>
  <c r="AR77" i="6" s="1"/>
  <c r="AS77" i="6" s="1"/>
  <c r="AT77" i="6" s="1"/>
  <c r="AU77" i="6" s="1"/>
  <c r="AS78" i="6"/>
  <c r="AQ78" i="6"/>
  <c r="AT80" i="6"/>
  <c r="AV80" i="6" s="1"/>
  <c r="AX80" i="6" s="1"/>
  <c r="AY80" i="6" s="1"/>
  <c r="AT76" i="6" l="1"/>
  <c r="AU76" i="6" s="1"/>
  <c r="AV76" i="6" s="1"/>
  <c r="AW76" i="6" s="1"/>
  <c r="AX76" i="6" s="1"/>
  <c r="AY76" i="6" s="1"/>
  <c r="AZ76" i="6" s="1"/>
  <c r="BN76" i="6" s="1"/>
  <c r="BP76" i="6" s="1"/>
  <c r="AQ77" i="6"/>
  <c r="AW80" i="6"/>
  <c r="AU80" i="6"/>
  <c r="AV77" i="6"/>
  <c r="AW77" i="6" s="1"/>
  <c r="AX79" i="6" l="1"/>
  <c r="AZ79" i="6" s="1"/>
  <c r="AZ80" i="6"/>
  <c r="BB80" i="6" s="1"/>
  <c r="AV78" i="6"/>
  <c r="AX78" i="6" s="1"/>
  <c r="AY78" i="6" s="1"/>
  <c r="BA76" i="6"/>
  <c r="BO76" i="6" s="1"/>
  <c r="BQ76" i="6" s="1"/>
  <c r="AX77" i="6"/>
  <c r="AZ77" i="6" s="1"/>
  <c r="BA77" i="6" s="1"/>
  <c r="BA80" i="6" l="1"/>
  <c r="AZ78" i="6"/>
  <c r="BA78" i="6" s="1"/>
  <c r="BB78" i="6" s="1"/>
  <c r="BC78" i="6" s="1"/>
  <c r="AW78" i="6"/>
  <c r="AY79" i="6"/>
  <c r="BQ75" i="6"/>
  <c r="CE75" i="6" s="1"/>
  <c r="CN75" i="6" s="1"/>
  <c r="AY77" i="6"/>
  <c r="BR76" i="6"/>
  <c r="BS76" i="6"/>
  <c r="BB79" i="6"/>
  <c r="BC79" i="6" s="1"/>
  <c r="BA79" i="6"/>
  <c r="BD80" i="6"/>
  <c r="BE80" i="6" s="1"/>
  <c r="BC80" i="6"/>
  <c r="BB77" i="6" l="1"/>
  <c r="BC77" i="6" s="1"/>
  <c r="BD77" i="6" s="1"/>
  <c r="BE77" i="6" s="1"/>
  <c r="BF77" i="6" s="1"/>
  <c r="BG77" i="6" s="1"/>
  <c r="BO77" i="6" s="1"/>
  <c r="CI75" i="6"/>
  <c r="CH75" i="6"/>
  <c r="CK75" i="6"/>
  <c r="CJ75" i="6"/>
  <c r="CM75" i="6"/>
  <c r="CL75" i="6"/>
  <c r="CG75" i="6"/>
  <c r="CF75" i="6"/>
  <c r="CO75" i="6" s="1"/>
  <c r="CP75" i="6" s="1"/>
  <c r="BD78" i="6"/>
  <c r="BE78" i="6" s="1"/>
  <c r="CD76" i="6"/>
  <c r="BD79" i="6" l="1"/>
  <c r="BF79" i="6" s="1"/>
  <c r="BG79" i="6" s="1"/>
  <c r="BF78" i="6"/>
  <c r="BG78" i="6" s="1"/>
  <c r="BF80" i="6"/>
  <c r="BG80" i="6" s="1"/>
  <c r="BN77" i="6"/>
  <c r="BQ77" i="6" s="1"/>
  <c r="CQ75" i="6"/>
  <c r="CR75" i="6"/>
  <c r="BE79" i="6" l="1"/>
  <c r="BH79" i="6"/>
  <c r="BI79" i="6" s="1"/>
  <c r="BP77" i="6"/>
  <c r="BH80" i="6"/>
  <c r="BI80" i="6" s="1"/>
  <c r="BH78" i="6"/>
  <c r="BI78" i="6" s="1"/>
  <c r="BS77" i="6"/>
  <c r="BR77" i="6"/>
  <c r="BJ79" i="6" l="1"/>
  <c r="BK79" i="6" s="1"/>
  <c r="BJ78" i="6"/>
  <c r="BK78" i="6" s="1"/>
  <c r="BO78" i="6" s="1"/>
  <c r="BJ80" i="6"/>
  <c r="BK80" i="6" s="1"/>
  <c r="BT76" i="6"/>
  <c r="CE76" i="6" s="1"/>
  <c r="BT77" i="6"/>
  <c r="BL80" i="6" l="1"/>
  <c r="BN80" i="6" s="1"/>
  <c r="BN78" i="6"/>
  <c r="BQ78" i="6" s="1"/>
  <c r="BS78" i="6" s="1"/>
  <c r="BL79" i="6"/>
  <c r="BN79" i="6" s="1"/>
  <c r="BU77" i="6"/>
  <c r="BV77" i="6"/>
  <c r="CM76" i="6"/>
  <c r="CK76" i="6"/>
  <c r="CI76" i="6"/>
  <c r="CG76" i="6"/>
  <c r="CN76" i="6"/>
  <c r="CL76" i="6"/>
  <c r="CJ76" i="6"/>
  <c r="CH76" i="6"/>
  <c r="CF76" i="6"/>
  <c r="CO76" i="6" s="1"/>
  <c r="BM80" i="6" l="1"/>
  <c r="BO80" i="6" s="1"/>
  <c r="BR78" i="6"/>
  <c r="BT78" i="6"/>
  <c r="BV78" i="6" s="1"/>
  <c r="BQ80" i="6"/>
  <c r="BR80" i="6" s="1"/>
  <c r="BP80" i="6"/>
  <c r="BP78" i="6"/>
  <c r="BM79" i="6"/>
  <c r="BO79" i="6" s="1"/>
  <c r="CQ76" i="6"/>
  <c r="CR76" i="6"/>
  <c r="CP76" i="6"/>
  <c r="BP79" i="6"/>
  <c r="BQ79" i="6"/>
  <c r="CD77" i="6"/>
  <c r="BU78" i="6" l="1"/>
  <c r="BW77" i="6" s="1"/>
  <c r="CE77" i="6" s="1"/>
  <c r="BT80" i="6"/>
  <c r="BV80" i="6" s="1"/>
  <c r="BS80" i="6"/>
  <c r="CS76" i="6"/>
  <c r="CS75" i="6"/>
  <c r="BT79" i="6"/>
  <c r="BR79" i="6"/>
  <c r="BS79" i="6"/>
  <c r="BW78" i="6" l="1"/>
  <c r="BY78" i="6" s="1"/>
  <c r="BU80" i="6"/>
  <c r="BW80" i="6"/>
  <c r="BZ80" i="6" s="1"/>
  <c r="BV79" i="6"/>
  <c r="BW79" i="6"/>
  <c r="BU79" i="6"/>
  <c r="CU76" i="6"/>
  <c r="CV76" i="6"/>
  <c r="CT76" i="6"/>
  <c r="CM77" i="6"/>
  <c r="CK77" i="6"/>
  <c r="CI77" i="6"/>
  <c r="CG77" i="6"/>
  <c r="CN77" i="6"/>
  <c r="CL77" i="6"/>
  <c r="CJ77" i="6"/>
  <c r="CH77" i="6"/>
  <c r="CF77" i="6"/>
  <c r="CO77" i="6" s="1"/>
  <c r="CV75" i="6"/>
  <c r="CT75" i="6"/>
  <c r="CU75" i="6"/>
  <c r="BY80" i="6" l="1"/>
  <c r="BX80" i="6"/>
  <c r="BX78" i="6"/>
  <c r="CD78" i="6" s="1"/>
  <c r="CQ77" i="6"/>
  <c r="CR77" i="6"/>
  <c r="CP77" i="6"/>
  <c r="CB80" i="6"/>
  <c r="CA80" i="6"/>
  <c r="BX79" i="6"/>
  <c r="BY79" i="6"/>
  <c r="BZ79" i="6" l="1"/>
  <c r="BZ78" i="6"/>
  <c r="CE78" i="6" s="1"/>
  <c r="CB79" i="6" l="1"/>
  <c r="CA79" i="6"/>
  <c r="CN78" i="6"/>
  <c r="CL78" i="6"/>
  <c r="CJ78" i="6"/>
  <c r="CH78" i="6"/>
  <c r="CF78" i="6"/>
  <c r="CO78" i="6" s="1"/>
  <c r="CM78" i="6"/>
  <c r="CK78" i="6"/>
  <c r="CI78" i="6"/>
  <c r="CG78" i="6"/>
  <c r="CR78" i="6" l="1"/>
  <c r="CP78" i="6"/>
  <c r="CQ78" i="6"/>
  <c r="CD79" i="6"/>
  <c r="CC80" i="6"/>
  <c r="CC79" i="6"/>
  <c r="CE79" i="6" s="1"/>
  <c r="CD80" i="6" l="1"/>
  <c r="CE80" i="6"/>
  <c r="CN79" i="6"/>
  <c r="CL79" i="6"/>
  <c r="CJ79" i="6"/>
  <c r="CH79" i="6"/>
  <c r="CF79" i="6"/>
  <c r="CO79" i="6" s="1"/>
  <c r="CM79" i="6"/>
  <c r="CK79" i="6"/>
  <c r="CI79" i="6"/>
  <c r="CG79" i="6"/>
  <c r="CS78" i="6"/>
  <c r="CS77" i="6"/>
  <c r="CV78" i="6" l="1"/>
  <c r="CT78" i="6"/>
  <c r="CU78" i="6"/>
  <c r="CU77" i="6"/>
  <c r="CV77" i="6"/>
  <c r="CT77" i="6"/>
  <c r="CR79" i="6"/>
  <c r="CP79" i="6"/>
  <c r="CQ79" i="6"/>
  <c r="CN80" i="6"/>
  <c r="CL80" i="6"/>
  <c r="CJ80" i="6"/>
  <c r="CH80" i="6"/>
  <c r="CF80" i="6"/>
  <c r="CO80" i="6" s="1"/>
  <c r="CM80" i="6"/>
  <c r="CK80" i="6"/>
  <c r="CI80" i="6"/>
  <c r="CG80" i="6"/>
  <c r="CR80" i="6" l="1"/>
  <c r="CP80" i="6"/>
  <c r="CQ80" i="6"/>
  <c r="CW77" i="6"/>
  <c r="CW75" i="6"/>
  <c r="CW76" i="6"/>
  <c r="CW78" i="6"/>
  <c r="CS80" i="6" l="1"/>
  <c r="CT80" i="6" s="1"/>
  <c r="CS79" i="6"/>
  <c r="CV79" i="6" s="1"/>
  <c r="CY76" i="6"/>
  <c r="CZ76" i="6"/>
  <c r="CX76" i="6"/>
  <c r="CY77" i="6"/>
  <c r="CZ77" i="6"/>
  <c r="CX77" i="6"/>
  <c r="CZ78" i="6"/>
  <c r="CX78" i="6"/>
  <c r="CY78" i="6"/>
  <c r="CZ75" i="6"/>
  <c r="CX75" i="6"/>
  <c r="CY75" i="6"/>
  <c r="CV80" i="6" l="1"/>
  <c r="CW80" i="6"/>
  <c r="CY80" i="6" s="1"/>
  <c r="CU80" i="6"/>
  <c r="CU79" i="6"/>
  <c r="CT79" i="6"/>
  <c r="CW79" i="6"/>
  <c r="CX79" i="6" s="1"/>
  <c r="DA76" i="6"/>
  <c r="DJ76" i="6" s="1"/>
  <c r="DA75" i="6"/>
  <c r="DJ75" i="6" s="1"/>
  <c r="DA77" i="6"/>
  <c r="DA78" i="6"/>
  <c r="CX80" i="6" l="1"/>
  <c r="CZ80" i="6"/>
  <c r="CZ79" i="6"/>
  <c r="CY79" i="6"/>
  <c r="DD78" i="6"/>
  <c r="DB78" i="6"/>
  <c r="DC78" i="6"/>
  <c r="DC77" i="6"/>
  <c r="DD77" i="6"/>
  <c r="DB77" i="6"/>
  <c r="DQ76" i="6"/>
  <c r="DO76" i="6"/>
  <c r="DM76" i="6"/>
  <c r="DK76" i="6"/>
  <c r="DR76" i="6"/>
  <c r="DP76" i="6"/>
  <c r="DN76" i="6"/>
  <c r="DL76" i="6"/>
  <c r="DR75" i="6"/>
  <c r="DP75" i="6"/>
  <c r="DN75" i="6"/>
  <c r="DL75" i="6"/>
  <c r="DQ75" i="6"/>
  <c r="DO75" i="6"/>
  <c r="DM75" i="6"/>
  <c r="DK75" i="6"/>
  <c r="DA80" i="6" l="1"/>
  <c r="DB80" i="6" s="1"/>
  <c r="DA79" i="6"/>
  <c r="DC79" i="6" s="1"/>
  <c r="DE77" i="6"/>
  <c r="DJ77" i="6" s="1"/>
  <c r="DE78" i="6"/>
  <c r="DJ78" i="6" s="1"/>
  <c r="DC80" i="6" l="1"/>
  <c r="DD80" i="6"/>
  <c r="DD79" i="6"/>
  <c r="DB79" i="6"/>
  <c r="DR78" i="6"/>
  <c r="DP78" i="6"/>
  <c r="DN78" i="6"/>
  <c r="DL78" i="6"/>
  <c r="DQ78" i="6"/>
  <c r="DO78" i="6"/>
  <c r="DM78" i="6"/>
  <c r="DK78" i="6"/>
  <c r="DQ77" i="6"/>
  <c r="DO77" i="6"/>
  <c r="DM77" i="6"/>
  <c r="DK77" i="6"/>
  <c r="DR77" i="6"/>
  <c r="DP77" i="6"/>
  <c r="DN77" i="6"/>
  <c r="DL77" i="6"/>
  <c r="DE80" i="6" l="1"/>
  <c r="DF80" i="6" s="1"/>
  <c r="DE79" i="6"/>
  <c r="DF79" i="6" s="1"/>
  <c r="DH80" i="6" l="1"/>
  <c r="DG80" i="6"/>
  <c r="DG79" i="6"/>
  <c r="DH79" i="6"/>
  <c r="DI80" i="6" l="1"/>
  <c r="DJ80" i="6" s="1"/>
  <c r="DP80" i="6" s="1"/>
  <c r="DI79" i="6"/>
  <c r="DJ79" i="6" s="1"/>
  <c r="DR79" i="6" s="1"/>
  <c r="DO80" i="6" l="1"/>
  <c r="DM80" i="6"/>
  <c r="DQ80" i="6"/>
  <c r="DK80" i="6"/>
  <c r="DR80" i="6"/>
  <c r="DL80" i="6"/>
  <c r="DN80" i="6"/>
  <c r="DK79" i="6"/>
  <c r="DN79" i="6"/>
  <c r="DL79" i="6"/>
  <c r="DM79" i="6"/>
  <c r="DO79" i="6"/>
  <c r="DP79" i="6"/>
  <c r="DQ79" i="6"/>
</calcChain>
</file>

<file path=xl/sharedStrings.xml><?xml version="1.0" encoding="utf-8"?>
<sst xmlns="http://schemas.openxmlformats.org/spreadsheetml/2006/main" count="532" uniqueCount="137">
  <si>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</si>
  <si>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</si>
  <si>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</si>
  <si>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</si>
  <si>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</si>
  <si>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</si>
  <si>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</si>
  <si>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</si>
  <si>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</si>
  <si>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</si>
  <si>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</si>
  <si>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</si>
  <si>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</si>
  <si>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</si>
  <si>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</si>
  <si>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</si>
  <si>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</si>
  <si>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</si>
  <si>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</si>
  <si>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</si>
  <si>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</si>
  <si>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</si>
  <si>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</si>
  <si>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</si>
  <si>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</si>
  <si>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</si>
  <si>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</si>
  <si>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</si>
  <si>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</si>
  <si>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</si>
  <si>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</si>
  <si>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</si>
  <si>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</si>
  <si>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</si>
  <si>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</si>
  <si>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</si>
  <si>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</si>
  <si>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</si>
  <si>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</si>
  <si>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</si>
  <si>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</si>
  <si>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</si>
  <si>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</si>
  <si>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</si>
  <si>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</si>
  <si>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</si>
  <si>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</si>
  <si>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</si>
  <si>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</si>
  <si>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</si>
  <si>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</si>
  <si>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</si>
  <si>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</si>
  <si>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</si>
  <si>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</si>
  <si>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</si>
  <si>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</si>
  <si>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</si>
  <si>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</si>
  <si>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</si>
  <si>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</si>
  <si>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</si>
  <si>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</si>
  <si>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</si>
  <si>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</si>
  <si>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</si>
  <si>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</si>
  <si>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</si>
  <si>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</si>
  <si>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</si>
  <si>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</si>
  <si>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</si>
  <si>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</si>
  <si>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</si>
  <si>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</si>
  <si>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</si>
  <si>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</si>
  <si>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</si>
  <si>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</si>
  <si>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</si>
  <si>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</si>
  <si>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</si>
  <si>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</si>
  <si>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</si>
  <si>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Tires 2</t>
  </si>
  <si>
    <t>BENFICA EF</t>
  </si>
  <si>
    <t>TIRES</t>
  </si>
  <si>
    <t>SINTRENSE</t>
  </si>
  <si>
    <t>CASCAIS</t>
  </si>
  <si>
    <t>REAL SC</t>
  </si>
  <si>
    <t>ALGUEIRÃO</t>
  </si>
  <si>
    <t>ESTORIL AC</t>
  </si>
  <si>
    <t>MARISTAS</t>
  </si>
  <si>
    <t>CASA PIA</t>
  </si>
  <si>
    <t>TORRE</t>
  </si>
  <si>
    <t>ALCOITÃO</t>
  </si>
  <si>
    <t>CARCAVELOS</t>
  </si>
  <si>
    <t>ESTORIL PRAIA</t>
  </si>
  <si>
    <t>S. JOÃO BRITO</t>
  </si>
  <si>
    <t>CENTRAL 32</t>
  </si>
  <si>
    <t>TRAJOUCE</t>
  </si>
  <si>
    <t>Fontainhas 2</t>
  </si>
  <si>
    <t>Trajouce 2</t>
  </si>
  <si>
    <t>Abóboda 2</t>
  </si>
  <si>
    <t>Abóboda 1</t>
  </si>
  <si>
    <t>1º A</t>
  </si>
  <si>
    <t>2º B</t>
  </si>
  <si>
    <t>1º B</t>
  </si>
  <si>
    <t>2º A</t>
  </si>
  <si>
    <t>1º C</t>
  </si>
  <si>
    <t>2º D</t>
  </si>
  <si>
    <t>2º C</t>
  </si>
  <si>
    <t>Vencedor 25</t>
  </si>
  <si>
    <t>Vencedor 27</t>
  </si>
  <si>
    <t>Vencedor 26</t>
  </si>
  <si>
    <t>Vencedor 28</t>
  </si>
  <si>
    <t>Campeão Golden Cup D1 :</t>
  </si>
  <si>
    <t>Campeão Silver Cup D1 :</t>
  </si>
  <si>
    <t>3º A</t>
  </si>
  <si>
    <t>4º B</t>
  </si>
  <si>
    <t>3º B</t>
  </si>
  <si>
    <t>4º A</t>
  </si>
  <si>
    <t>Vencedor 29</t>
  </si>
  <si>
    <t>Vencedor 31</t>
  </si>
  <si>
    <t>Vencedor 30</t>
  </si>
  <si>
    <t>Vencedor 32</t>
  </si>
  <si>
    <t>ESTORIL ÉLITE</t>
  </si>
  <si>
    <t>TORRE "B"</t>
  </si>
  <si>
    <t>TORRE "A"</t>
  </si>
  <si>
    <t>CACÉM</t>
  </si>
  <si>
    <t>Estoril 3</t>
  </si>
  <si>
    <t>Tires 3</t>
  </si>
  <si>
    <t>Vencedor 22</t>
  </si>
  <si>
    <t>Vencedor 24</t>
  </si>
  <si>
    <t>Vencedor 23</t>
  </si>
  <si>
    <t>ESTORIL FOOT 2026</t>
  </si>
  <si>
    <t>3º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</si>
</sst>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5B3D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23" fillId="13" borderId="2" xfId="0" applyFont="1" applyFill="1" applyBorder="1" applyAlignment="1">
      <alignment horizontal="right" vertical="center"/>
    </xf>
    <xf numFmtId="0" fontId="23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0" borderId="29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2" borderId="33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12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20" fontId="3" fillId="12" borderId="41" xfId="0" applyNumberFormat="1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center" vertical="center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12" borderId="41" xfId="0" applyFont="1" applyFill="1" applyBorder="1" applyAlignment="1">
      <alignment horizontal="center" vertical="center"/>
    </xf>
    <xf numFmtId="0" fontId="25" fillId="12" borderId="41" xfId="0" applyFont="1" applyFill="1" applyBorder="1" applyAlignment="1">
      <alignment horizontal="center" vertical="center" wrapText="1"/>
    </xf>
    <xf numFmtId="0" fontId="18" fillId="12" borderId="43" xfId="0" applyFont="1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16" borderId="12" xfId="0" applyNumberFormat="1" applyFill="1" applyBorder="1" applyAlignment="1">
      <alignment horizontal="center" vertical="center"/>
    </xf>
    <xf numFmtId="15" fontId="0" fillId="16" borderId="41" xfId="0" applyNumberForma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11" borderId="4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center" vertical="center"/>
    </xf>
    <xf numFmtId="0" fontId="24" fillId="15" borderId="23" xfId="0" applyFont="1" applyFill="1" applyBorder="1" applyAlignment="1">
      <alignment horizontal="center" vertical="center"/>
    </xf>
    <xf numFmtId="0" fontId="24" fillId="15" borderId="24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4"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INFANTIS "D1"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2" t="s">
        <v>43</v>
      </c>
    </row>
    <row r="2" spans="1:1" x14ac:dyDescent="0.3">
      <c r="A2" s="63" t="s">
        <v>44</v>
      </c>
    </row>
    <row r="3" spans="1:1" x14ac:dyDescent="0.3">
      <c r="A3" s="64" t="s">
        <v>45</v>
      </c>
    </row>
    <row r="4" spans="1:1" x14ac:dyDescent="0.3">
      <c r="A4" s="64" t="s">
        <v>46</v>
      </c>
    </row>
    <row r="5" spans="1:1" ht="28.8" x14ac:dyDescent="0.3">
      <c r="A5" s="63" t="s">
        <v>47</v>
      </c>
    </row>
    <row r="6" spans="1:1" x14ac:dyDescent="0.3">
      <c r="A6" s="64" t="s">
        <v>48</v>
      </c>
    </row>
    <row r="7" spans="1:1" x14ac:dyDescent="0.3">
      <c r="A7" s="64" t="s">
        <v>49</v>
      </c>
    </row>
    <row r="8" spans="1:1" x14ac:dyDescent="0.3">
      <c r="A8" s="64" t="s">
        <v>50</v>
      </c>
    </row>
    <row r="9" spans="1:1" x14ac:dyDescent="0.3">
      <c r="A9" s="64" t="s">
        <v>51</v>
      </c>
    </row>
    <row r="10" spans="1:1" x14ac:dyDescent="0.3">
      <c r="A10" s="64" t="s">
        <v>52</v>
      </c>
    </row>
    <row r="11" spans="1:1" x14ac:dyDescent="0.3">
      <c r="A11" s="65"/>
    </row>
    <row r="12" spans="1:1" x14ac:dyDescent="0.3">
      <c r="A12" s="66" t="s">
        <v>53</v>
      </c>
    </row>
    <row r="13" spans="1:1" x14ac:dyDescent="0.3">
      <c r="A13" s="62" t="s">
        <v>54</v>
      </c>
    </row>
    <row r="14" spans="1:1" x14ac:dyDescent="0.3">
      <c r="A14" s="67" t="s">
        <v>55</v>
      </c>
    </row>
    <row r="15" spans="1:1" x14ac:dyDescent="0.3">
      <c r="A15" s="68" t="s">
        <v>56</v>
      </c>
    </row>
    <row r="16" spans="1:1" x14ac:dyDescent="0.3">
      <c r="A16" s="68" t="s">
        <v>57</v>
      </c>
    </row>
    <row r="17" spans="1:1" ht="28.8" x14ac:dyDescent="0.3">
      <c r="A17" s="68" t="s">
        <v>58</v>
      </c>
    </row>
    <row r="18" spans="1:1" x14ac:dyDescent="0.3">
      <c r="A18" s="68" t="s">
        <v>59</v>
      </c>
    </row>
    <row r="19" spans="1:1" x14ac:dyDescent="0.3">
      <c r="A19" s="68" t="s">
        <v>60</v>
      </c>
    </row>
    <row r="20" spans="1:1" x14ac:dyDescent="0.3">
      <c r="A20" s="68" t="s">
        <v>61</v>
      </c>
    </row>
    <row r="21" spans="1:1" x14ac:dyDescent="0.3">
      <c r="A21" s="68" t="s">
        <v>62</v>
      </c>
    </row>
    <row r="22" spans="1:1" x14ac:dyDescent="0.3">
      <c r="A22" s="69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XFC101"/>
  <sheetViews>
    <sheetView showGridLines="0" tabSelected="1" zoomScaleNormal="100" workbookViewId="0">
      <selection activeCell="B1" sqref="B1:J3"/>
    </sheetView>
  </sheetViews>
  <sheetFormatPr defaultColWidth="4.109375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9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3" width="4.109375" style="1" hidden="1" customWidth="1"/>
    <col min="16384" max="16384" width="4.109375" style="1"/>
  </cols>
  <sheetData>
    <row r="1" spans="2:116" ht="18" customHeight="1" x14ac:dyDescent="0.3">
      <c r="B1" s="201" t="s">
        <v>135</v>
      </c>
      <c r="C1" s="202"/>
      <c r="D1" s="202"/>
      <c r="E1" s="202"/>
      <c r="F1" s="202"/>
      <c r="G1" s="202"/>
      <c r="H1" s="202"/>
      <c r="I1" s="202"/>
      <c r="J1" s="203"/>
    </row>
    <row r="2" spans="2:116" ht="18" customHeight="1" x14ac:dyDescent="0.3">
      <c r="B2" s="201"/>
      <c r="C2" s="202"/>
      <c r="D2" s="202"/>
      <c r="E2" s="202"/>
      <c r="F2" s="202"/>
      <c r="G2" s="202"/>
      <c r="H2" s="202"/>
      <c r="I2" s="202"/>
      <c r="J2" s="203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204"/>
      <c r="C3" s="205"/>
      <c r="D3" s="205"/>
      <c r="E3" s="205"/>
      <c r="F3" s="205"/>
      <c r="G3" s="205"/>
      <c r="H3" s="205"/>
      <c r="I3" s="205"/>
      <c r="J3" s="206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13" t="s">
        <v>73</v>
      </c>
      <c r="C4" s="214"/>
      <c r="D4" s="214"/>
      <c r="E4" s="214"/>
      <c r="F4" s="214"/>
      <c r="G4" s="214"/>
      <c r="H4" s="214"/>
      <c r="I4" s="214"/>
      <c r="J4" s="215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0" t="s">
        <v>0</v>
      </c>
      <c r="C5" s="57" t="s">
        <v>1</v>
      </c>
      <c r="D5" s="57" t="s">
        <v>2</v>
      </c>
      <c r="E5" s="61" t="s">
        <v>74</v>
      </c>
      <c r="F5" s="57" t="s">
        <v>3</v>
      </c>
      <c r="G5" s="57" t="s">
        <v>4</v>
      </c>
      <c r="H5" s="61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3">
        <v>1</v>
      </c>
      <c r="C6" s="79">
        <v>46188</v>
      </c>
      <c r="D6" s="80">
        <v>0.75</v>
      </c>
      <c r="E6" s="142" t="s">
        <v>126</v>
      </c>
      <c r="F6" s="162">
        <v>17</v>
      </c>
      <c r="G6" s="162">
        <v>0</v>
      </c>
      <c r="H6" s="143" t="s">
        <v>90</v>
      </c>
      <c r="I6" s="166" t="s">
        <v>65</v>
      </c>
      <c r="J6" s="81" t="s">
        <v>8</v>
      </c>
      <c r="K6" s="6" t="str">
        <f t="shared" ref="K6:K12" si="0">IF(F6&lt;&gt;"",IF(F6&gt;G6,E6,IF(G6&gt;F6,H6,"Empate")),"")</f>
        <v>ESTORIL ÉLITE</v>
      </c>
      <c r="L6" s="6" t="str">
        <f t="shared" ref="L6:L12" si="1">IF(F6&lt;&gt;"",IF(F6&lt;G6,E6,IF(G6&lt;F6,H6,"Empate")),"")</f>
        <v>ALGUEIRÃO</v>
      </c>
      <c r="N6" s="98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4">
        <v>2</v>
      </c>
      <c r="C7" s="82">
        <v>46188</v>
      </c>
      <c r="D7" s="83">
        <v>0.75</v>
      </c>
      <c r="E7" s="144" t="s">
        <v>127</v>
      </c>
      <c r="F7" s="163">
        <v>7</v>
      </c>
      <c r="G7" s="163">
        <v>3</v>
      </c>
      <c r="H7" s="145" t="s">
        <v>99</v>
      </c>
      <c r="I7" s="167" t="s">
        <v>64</v>
      </c>
      <c r="J7" s="84" t="s">
        <v>8</v>
      </c>
      <c r="K7" s="6" t="str">
        <f t="shared" si="0"/>
        <v>TORRE "B"</v>
      </c>
      <c r="L7" s="6" t="str">
        <f t="shared" si="1"/>
        <v>CENTRAL 32</v>
      </c>
      <c r="N7" s="152" t="s">
        <v>126</v>
      </c>
      <c r="O7" s="133">
        <v>2</v>
      </c>
      <c r="P7" s="134">
        <v>1</v>
      </c>
      <c r="Q7" s="134">
        <v>0</v>
      </c>
      <c r="R7" s="134">
        <v>0</v>
      </c>
      <c r="S7" s="134">
        <v>27</v>
      </c>
      <c r="T7" s="134">
        <v>0</v>
      </c>
      <c r="U7" s="134">
        <f>S7-T7</f>
        <v>27</v>
      </c>
      <c r="V7" s="135">
        <v>6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4">
        <v>3</v>
      </c>
      <c r="C8" s="85">
        <v>46188</v>
      </c>
      <c r="D8" s="86">
        <v>0.75</v>
      </c>
      <c r="E8" s="146" t="s">
        <v>89</v>
      </c>
      <c r="F8" s="163">
        <v>5</v>
      </c>
      <c r="G8" s="163">
        <v>1</v>
      </c>
      <c r="H8" s="147" t="s">
        <v>86</v>
      </c>
      <c r="I8" s="168" t="s">
        <v>102</v>
      </c>
      <c r="J8" s="87" t="s">
        <v>9</v>
      </c>
      <c r="K8" s="6" t="str">
        <f t="shared" si="0"/>
        <v>REAL SC</v>
      </c>
      <c r="L8" s="6" t="str">
        <f t="shared" si="1"/>
        <v>TIRES</v>
      </c>
      <c r="N8" s="153" t="s">
        <v>99</v>
      </c>
      <c r="O8" s="136">
        <v>2</v>
      </c>
      <c r="P8" s="137">
        <v>1</v>
      </c>
      <c r="Q8" s="137">
        <v>0</v>
      </c>
      <c r="R8" s="137">
        <v>1</v>
      </c>
      <c r="S8" s="137">
        <v>7</v>
      </c>
      <c r="T8" s="137">
        <v>8</v>
      </c>
      <c r="U8" s="137">
        <f>S8-T8</f>
        <v>-1</v>
      </c>
      <c r="V8" s="138">
        <v>3</v>
      </c>
      <c r="X8" s="14" t="s">
        <v>85</v>
      </c>
      <c r="Y8" s="15">
        <f>DCOUNT($E$5:$F$26,$F$5,$X11:$X12)+DCOUNT($G$5:$H$26,$G$5,$X11:$X12)</f>
        <v>0</v>
      </c>
      <c r="Z8" s="15">
        <f>COUNTIF($K$6:$K$32,X12)</f>
        <v>0</v>
      </c>
      <c r="AA8" s="15">
        <f>Y8-Z8-AB8</f>
        <v>0</v>
      </c>
      <c r="AB8" s="15">
        <f>COUNTIF($L$6:$L$32,X12)</f>
        <v>0</v>
      </c>
      <c r="AC8" s="15">
        <f>DSUM($E$5:$F$26,$F$5,$X11:$X12)+DSUM($G$5:$H$26,$G$5,$X11:$X12)</f>
        <v>0</v>
      </c>
      <c r="AD8" s="15">
        <f>DSUM($E$5:$G$26,$G$5,$X11:$X12)+DSUM($F$5:$H$26,$F$5,$X11:$X12)</f>
        <v>0</v>
      </c>
      <c r="AE8" s="15">
        <f>AC8-AD8</f>
        <v>0</v>
      </c>
      <c r="AF8" s="16">
        <f>Z8*3+AA8*1</f>
        <v>0</v>
      </c>
      <c r="AH8" s="17" t="str">
        <f>X8</f>
        <v>BENFICA EF</v>
      </c>
      <c r="AI8" s="18">
        <f>AF8</f>
        <v>0</v>
      </c>
      <c r="AJ8" s="19" t="str">
        <f>IF(AI8&gt;=AI9,AH8,AH9)</f>
        <v>TIRES</v>
      </c>
      <c r="AK8" s="18">
        <f>VLOOKUP(AJ8,X8:AF10,9,FALSE)</f>
        <v>1</v>
      </c>
      <c r="AL8" s="19" t="str">
        <f>IF(AK8&gt;=AK10,AJ8,AJ10)</f>
        <v>TIRES</v>
      </c>
      <c r="AM8" s="18">
        <f>VLOOKUP(AL8,X8:AF10,9,FALSE)</f>
        <v>1</v>
      </c>
      <c r="AN8" s="19" t="e">
        <f>IF(AM8&gt;=#REF!,AL8,#REF!)</f>
        <v>#REF!</v>
      </c>
      <c r="AO8" s="18" t="e">
        <f>VLOOKUP(AN8,X8:AF10,9,FALSE)</f>
        <v>#REF!</v>
      </c>
      <c r="AP8" s="19"/>
      <c r="AQ8" s="20"/>
      <c r="AR8" s="20"/>
      <c r="AS8" s="20"/>
      <c r="AT8" s="20"/>
      <c r="AU8" s="21"/>
      <c r="AV8" s="22" t="e">
        <f>AN8</f>
        <v>#REF!</v>
      </c>
      <c r="AW8" s="23" t="e">
        <f>AO8</f>
        <v>#REF!</v>
      </c>
      <c r="AX8" s="18" t="e">
        <f>VLOOKUP(AV8,X8:AF10,8,FALSE)</f>
        <v>#REF!</v>
      </c>
      <c r="AY8" s="19" t="e">
        <f>IF(AND(AW8=AW9,AX9&gt;AX8),AV9,AV8)</f>
        <v>#REF!</v>
      </c>
      <c r="AZ8" s="18"/>
      <c r="BA8" s="18"/>
      <c r="BB8" s="20"/>
      <c r="BC8" s="20"/>
      <c r="BD8" s="20"/>
      <c r="BE8" s="20"/>
      <c r="BF8" s="24" t="e">
        <f>AW8</f>
        <v>#REF!</v>
      </c>
      <c r="BG8" s="25" t="e">
        <f>AY8</f>
        <v>#REF!</v>
      </c>
      <c r="BI8" s="13" t="e">
        <f>BG8</f>
        <v>#REF!</v>
      </c>
      <c r="BJ8" s="26" t="e">
        <f>VLOOKUP(BI8,X8:AF10,2,FALSE)</f>
        <v>#REF!</v>
      </c>
      <c r="BK8" s="27" t="e">
        <f>VLOOKUP(BI8,X8:AF10,3,FALSE)</f>
        <v>#REF!</v>
      </c>
      <c r="BL8" s="27" t="e">
        <f>VLOOKUP(BI8,X8:AF10,4,FALSE)</f>
        <v>#REF!</v>
      </c>
      <c r="BM8" s="27" t="e">
        <f>VLOOKUP(BI8,X8:AF10,5,FALSE)</f>
        <v>#REF!</v>
      </c>
      <c r="BN8" s="27" t="e">
        <f>VLOOKUP(BI8,X8:AF10,6,FALSE)</f>
        <v>#REF!</v>
      </c>
      <c r="BO8" s="27" t="e">
        <f>VLOOKUP(BI8,X8:AF10,7,FALSE)</f>
        <v>#REF!</v>
      </c>
      <c r="BP8" s="27" t="e">
        <f>VLOOKUP(BI8,X8:AF10,8,FALSE)</f>
        <v>#REF!</v>
      </c>
      <c r="BQ8" s="27" t="e">
        <f>VLOOKUP(BI8,X8:AF10,9,FALSE)</f>
        <v>#REF!</v>
      </c>
      <c r="BR8" s="1" t="e">
        <f>BI8</f>
        <v>#REF!</v>
      </c>
      <c r="BS8" s="1" t="e">
        <f>VLOOKUP(BR8,BI8:BQ10,9,FALSE)</f>
        <v>#REF!</v>
      </c>
      <c r="BT8" s="1" t="e">
        <f>VLOOKUP(BR8,BI8:BQ10,8,FALSE)</f>
        <v>#REF!</v>
      </c>
      <c r="BU8" s="28" t="e">
        <f>IF(AND(BS8=BS9,BT9&gt;BT8),BR9,BR8)</f>
        <v>#REF!</v>
      </c>
      <c r="BV8" s="29" t="e">
        <f>VLOOKUP(BU8,BI8:BQ10,9,FALSE)</f>
        <v>#REF!</v>
      </c>
      <c r="BW8" s="29" t="e">
        <f>VLOOKUP(BU8,BI8:BQ10,8,FALSE)</f>
        <v>#REF!</v>
      </c>
      <c r="BX8" s="28" t="e">
        <f>IF(AND(BV8=BV10,BW10&gt;BW8),BU10,BU8)</f>
        <v>#REF!</v>
      </c>
      <c r="BY8" s="1" t="e">
        <f>VLOOKUP(BX8,BI8:BQ10,9,FALSE)</f>
        <v>#REF!</v>
      </c>
      <c r="BZ8" s="12" t="e">
        <f>VLOOKUP(BX8,BI8:BQ10,8,FALSE)</f>
        <v>#REF!</v>
      </c>
      <c r="CA8" s="30" t="e">
        <f>IF(AND(BY8=#REF!,#REF!&gt;BZ8),#REF!,BX8)</f>
        <v>#REF!</v>
      </c>
      <c r="CB8" s="1" t="e">
        <f>VLOOKUP(CA8,BI8:BQ10,9,FALSE)</f>
        <v>#REF!</v>
      </c>
      <c r="CC8" s="1" t="e">
        <f>VLOOKUP(CA8,BI8:BQ10,8,FALSE)</f>
        <v>#REF!</v>
      </c>
      <c r="CD8" s="12" t="e">
        <f>VLOOKUP(CA8,BI8:BQ10,6,FALSE)</f>
        <v>#REF!</v>
      </c>
      <c r="CE8" s="28" t="e">
        <f>IF(AND(CB8=CB9,CC8=CC9,CD9&gt;CD8),CA9,CA8)</f>
        <v>#REF!</v>
      </c>
      <c r="CF8" s="1" t="e">
        <f>VLOOKUP(CE8,BI8:BQ10,9,FALSE)</f>
        <v>#REF!</v>
      </c>
      <c r="CG8" s="1" t="e">
        <f>VLOOKUP(CE8,BI8:BQ10,8,FALSE)</f>
        <v>#REF!</v>
      </c>
      <c r="CH8" s="1" t="e">
        <f>VLOOKUP(CE8,BI8:BQ10,6,FALSE)</f>
        <v>#REF!</v>
      </c>
      <c r="CI8" s="28" t="e">
        <f>IF(AND(CF8=CF10,CG8=CG10,CH10&gt;CH8),CE10,CE8)</f>
        <v>#REF!</v>
      </c>
      <c r="CJ8" s="1" t="e">
        <f>VLOOKUP(CI8,BI8:BQ10,9,FALSE)</f>
        <v>#REF!</v>
      </c>
      <c r="CK8" s="1" t="e">
        <f>VLOOKUP(CI8,BI8:BQ10,8,FALSE)</f>
        <v>#REF!</v>
      </c>
      <c r="CL8" s="1" t="e">
        <f>VLOOKUP(CI8,BI8:BQ10,6,FALSE)</f>
        <v>#REF!</v>
      </c>
      <c r="CM8" s="28" t="e">
        <f>IF(AND(CJ8=#REF!,CK8=#REF!,#REF!&gt;CL8),#REF!,CI8)</f>
        <v>#REF!</v>
      </c>
      <c r="CN8" s="1" t="e">
        <f>VLOOKUP(CM8,BI8:BQ10,9,FALSE)</f>
        <v>#REF!</v>
      </c>
      <c r="CO8" s="1" t="e">
        <f>VLOOKUP(CM8,BI8:BQ10,8,FALSE)</f>
        <v>#REF!</v>
      </c>
      <c r="CP8" s="1" t="e">
        <f>VLOOKUP(CM8,BI8:BQ10,6,FALSE)</f>
        <v>#REF!</v>
      </c>
      <c r="CQ8" s="13" t="e">
        <f>CM8</f>
        <v>#REF!</v>
      </c>
      <c r="CR8" s="26" t="e">
        <f>VLOOKUP(CQ8,$X$8:$AF$10,2,FALSE)</f>
        <v>#REF!</v>
      </c>
      <c r="CS8" s="27" t="e">
        <f>VLOOKUP(CQ8,$X$8:$AF$10,3,FALSE)</f>
        <v>#REF!</v>
      </c>
      <c r="CT8" s="27" t="e">
        <f>VLOOKUP(CQ8,$X$8:$AF$10,4,FALSE)</f>
        <v>#REF!</v>
      </c>
      <c r="CU8" s="27" t="e">
        <f>VLOOKUP(CQ8,$X$8:$AF$10,5,FALSE)</f>
        <v>#REF!</v>
      </c>
      <c r="CV8" s="27" t="e">
        <f>VLOOKUP(CQ8,$X$8:$AF$10,6,FALSE)</f>
        <v>#REF!</v>
      </c>
      <c r="CW8" s="27" t="e">
        <f>VLOOKUP(CQ8,$X$8:$AF$10,7,FALSE)</f>
        <v>#REF!</v>
      </c>
      <c r="CX8" s="27" t="e">
        <f>VLOOKUP(CQ8,$X$8:$AF$10,8,FALSE)</f>
        <v>#REF!</v>
      </c>
      <c r="CY8" s="27" t="e">
        <f>VLOOKUP(CQ8,$X$8:$AF$10,9,FALSE)</f>
        <v>#REF!</v>
      </c>
      <c r="DA8" s="1" t="e">
        <f>IF(ISNA(VLOOKUP(CQ8,K$6:L$23,1,FALSE))=TRUE,#REF!,VLOOKUP(CQ8,K$6:L$23,1,FALSE))</f>
        <v>#REF!</v>
      </c>
      <c r="DB8" s="1" t="e">
        <f>IF(ISNA(VLOOKUP(CQ8,K$6:L$23,2,FALSE))=TRUE,#REF!,VLOOKUP(CQ8,K$6:L$23,2,FALSE))</f>
        <v>#REF!</v>
      </c>
      <c r="DD8" s="1" t="e">
        <f>IF(AND(CR9=CR8,CY9=CY8,DA9=CM9,DB9=CM8),DA9,CM8)</f>
        <v>#REF!</v>
      </c>
      <c r="DE8" s="26" t="e">
        <f>VLOOKUP(DD8,$X$8:$AF$10,2,FALSE)</f>
        <v>#REF!</v>
      </c>
      <c r="DF8" s="27" t="e">
        <f>VLOOKUP(DD8,$X$8:$AF$10,3,FALSE)</f>
        <v>#REF!</v>
      </c>
      <c r="DG8" s="27" t="e">
        <f>VLOOKUP(DD8,$X$8:$AF$10,4,FALSE)</f>
        <v>#REF!</v>
      </c>
      <c r="DH8" s="27" t="e">
        <f>VLOOKUP(DD8,$X$8:$AF$10,5,FALSE)</f>
        <v>#REF!</v>
      </c>
      <c r="DI8" s="27" t="e">
        <f>VLOOKUP(DD8,$X$8:$AF$10,6,FALSE)</f>
        <v>#REF!</v>
      </c>
      <c r="DJ8" s="27" t="e">
        <f>VLOOKUP(DD8,$X$8:$AF$10,7,FALSE)</f>
        <v>#REF!</v>
      </c>
      <c r="DK8" s="27" t="e">
        <f>VLOOKUP(DD8,$X$8:$AF$10,8,FALSE)</f>
        <v>#REF!</v>
      </c>
      <c r="DL8" s="27" t="e">
        <f>VLOOKUP(DD8,$X$8:$AF$10,9,FALSE)</f>
        <v>#REF!</v>
      </c>
    </row>
    <row r="9" spans="2:116" ht="22.5" customHeight="1" x14ac:dyDescent="0.3">
      <c r="B9" s="94">
        <v>4</v>
      </c>
      <c r="C9" s="85">
        <v>46188</v>
      </c>
      <c r="D9" s="86">
        <v>0.75</v>
      </c>
      <c r="E9" s="146" t="s">
        <v>91</v>
      </c>
      <c r="F9" s="163">
        <v>1</v>
      </c>
      <c r="G9" s="163">
        <v>4</v>
      </c>
      <c r="H9" s="147" t="s">
        <v>92</v>
      </c>
      <c r="I9" s="168" t="s">
        <v>79</v>
      </c>
      <c r="J9" s="87" t="s">
        <v>9</v>
      </c>
      <c r="K9" s="6" t="str">
        <f t="shared" si="0"/>
        <v>MARISTAS</v>
      </c>
      <c r="L9" s="6" t="str">
        <f t="shared" si="1"/>
        <v>ESTORIL AC</v>
      </c>
      <c r="N9" s="153" t="s">
        <v>127</v>
      </c>
      <c r="O9" s="136">
        <v>2</v>
      </c>
      <c r="P9" s="137">
        <v>1</v>
      </c>
      <c r="Q9" s="137">
        <v>0</v>
      </c>
      <c r="R9" s="137">
        <v>1</v>
      </c>
      <c r="S9" s="137">
        <v>7</v>
      </c>
      <c r="T9" s="137">
        <v>13</v>
      </c>
      <c r="U9" s="137">
        <f>S9-T9</f>
        <v>-6</v>
      </c>
      <c r="V9" s="138">
        <v>3</v>
      </c>
      <c r="X9" s="14" t="s">
        <v>86</v>
      </c>
      <c r="Y9" s="15">
        <f>DCOUNT($E$5:$F$26,$F$5,$Y11:$Y12)+DCOUNT($G$5:$H$26,$G$5,$Y11:$Y12)</f>
        <v>2</v>
      </c>
      <c r="Z9" s="15">
        <f>COUNTIF($K$6:$K$32,Y12)</f>
        <v>0</v>
      </c>
      <c r="AA9" s="15">
        <f>Y9-Z9-AB9</f>
        <v>1</v>
      </c>
      <c r="AB9" s="15">
        <f>COUNTIF($L$6:$L$32,Y12)</f>
        <v>1</v>
      </c>
      <c r="AC9" s="15">
        <f>DSUM($E$5:$F$26,$F$5,$Y11:$Y12)+DSUM($G$5:$H$26,$G$5,$Y11:$Y12)</f>
        <v>2</v>
      </c>
      <c r="AD9" s="15">
        <f>DSUM($E$5:$G$26,$G$5,$Y11:$Y12)+DSUM($F$5:$H$26,$F$5,$Y11:$Y12)</f>
        <v>7</v>
      </c>
      <c r="AE9" s="15">
        <f>AC9-AD9</f>
        <v>-5</v>
      </c>
      <c r="AF9" s="16">
        <f>Z9*3+AA9*1</f>
        <v>1</v>
      </c>
      <c r="AH9" s="31" t="str">
        <f>X9</f>
        <v>TIRES</v>
      </c>
      <c r="AI9" s="32">
        <f>AF9</f>
        <v>1</v>
      </c>
      <c r="AJ9" s="30" t="str">
        <f>IF(AI9&lt;=AI8,AH9,AH8)</f>
        <v>BENFICA EF</v>
      </c>
      <c r="AK9" s="32">
        <f>VLOOKUP(AJ9,X8:AF10,9,FALSE)</f>
        <v>0</v>
      </c>
      <c r="AL9" s="10" t="str">
        <f>AJ9</f>
        <v>BENFICA EF</v>
      </c>
      <c r="AM9" s="32">
        <f>VLOOKUP(AL9,X8:AF10,9,FALSE)</f>
        <v>0</v>
      </c>
      <c r="AN9" s="10" t="str">
        <f>AL9</f>
        <v>BENFICA EF</v>
      </c>
      <c r="AO9" s="32">
        <f>VLOOKUP(AN9,X8:AF10,9,FALSE)</f>
        <v>0</v>
      </c>
      <c r="AP9" s="30" t="str">
        <f>IF(AO9&gt;=AO10,AN9,AN10)</f>
        <v>BENFICA EF</v>
      </c>
      <c r="AQ9" s="32">
        <f>VLOOKUP(AP9,X8:AF10,9,FALSE)</f>
        <v>0</v>
      </c>
      <c r="AR9" s="30" t="e">
        <f>IF(AQ9&gt;=#REF!,AP9,#REF!)</f>
        <v>#REF!</v>
      </c>
      <c r="AS9" s="32" t="e">
        <f>VLOOKUP(AR9,X8:AF10,9,FALSE)</f>
        <v>#REF!</v>
      </c>
      <c r="AU9" s="33"/>
      <c r="AV9" s="34" t="e">
        <f>AR9</f>
        <v>#REF!</v>
      </c>
      <c r="AW9" s="35" t="e">
        <f>AS9</f>
        <v>#REF!</v>
      </c>
      <c r="AX9" s="32" t="e">
        <f>VLOOKUP(AV9,X8:AF10,8,FALSE)</f>
        <v>#REF!</v>
      </c>
      <c r="AY9" s="30" t="e">
        <f>IF(AND(AW8=AW9,AX9&gt;AX8),AV8,AV9)</f>
        <v>#REF!</v>
      </c>
      <c r="AZ9" s="32" t="e">
        <f>VLOOKUP(AY9,X8:AF10,9,FALSE)</f>
        <v>#REF!</v>
      </c>
      <c r="BA9" s="32" t="e">
        <f>VLOOKUP(AY9,X8:AF10,8,FALSE)</f>
        <v>#REF!</v>
      </c>
      <c r="BB9" s="30" t="e">
        <f>IF(AND(AZ9=AZ10,BA10&gt;BA9),AY10,AY9)</f>
        <v>#REF!</v>
      </c>
      <c r="BC9" s="32"/>
      <c r="BD9" s="32"/>
      <c r="BF9" s="36" t="e">
        <f>AZ9</f>
        <v>#REF!</v>
      </c>
      <c r="BG9" s="37" t="e">
        <f>BB9</f>
        <v>#REF!</v>
      </c>
      <c r="BI9" s="13" t="e">
        <f>BG9</f>
        <v>#REF!</v>
      </c>
      <c r="BJ9" s="26" t="e">
        <f>VLOOKUP(BI9,X8:AF10,2,FALSE)</f>
        <v>#REF!</v>
      </c>
      <c r="BK9" s="27" t="e">
        <f>VLOOKUP(BI9,X8:AF10,3,FALSE)</f>
        <v>#REF!</v>
      </c>
      <c r="BL9" s="27" t="e">
        <f>VLOOKUP(BI9,X8:AF10,4,FALSE)</f>
        <v>#REF!</v>
      </c>
      <c r="BM9" s="27" t="e">
        <f>VLOOKUP(BI9,X8:AF10,5,FALSE)</f>
        <v>#REF!</v>
      </c>
      <c r="BN9" s="27" t="e">
        <f>VLOOKUP(BI9,X8:AF10,6,FALSE)</f>
        <v>#REF!</v>
      </c>
      <c r="BO9" s="27" t="e">
        <f>VLOOKUP(BI9,X8:AF10,7,FALSE)</f>
        <v>#REF!</v>
      </c>
      <c r="BP9" s="27" t="e">
        <f>VLOOKUP(BI9,X8:AF10,8,FALSE)</f>
        <v>#REF!</v>
      </c>
      <c r="BQ9" s="27" t="e">
        <f>VLOOKUP(BI9,X8:AF10,9,FALSE)</f>
        <v>#REF!</v>
      </c>
      <c r="BR9" s="1" t="e">
        <f>BI9</f>
        <v>#REF!</v>
      </c>
      <c r="BS9" s="1" t="e">
        <f>VLOOKUP(BR9,BI8:BQ10,9,FALSE)</f>
        <v>#REF!</v>
      </c>
      <c r="BT9" s="1" t="e">
        <f>VLOOKUP(BR9,BI8:BQ10,8,FALSE)</f>
        <v>#REF!</v>
      </c>
      <c r="BU9" s="28" t="e">
        <f>IF(AND(BS8=BS9,BT9&gt;BT8),BR8,BR9)</f>
        <v>#REF!</v>
      </c>
      <c r="BV9" s="29" t="e">
        <f>VLOOKUP(BU9,BI8:BQ10,9,FALSE)</f>
        <v>#REF!</v>
      </c>
      <c r="BW9" s="29" t="e">
        <f>VLOOKUP(BU9,BI8:BQ10,8,FALSE)</f>
        <v>#REF!</v>
      </c>
      <c r="BX9" s="29" t="e">
        <f>IF(AND(BV9=#REF!,#REF!&gt;BW9),#REF!,BU9)</f>
        <v>#REF!</v>
      </c>
      <c r="BY9" s="1" t="e">
        <f>VLOOKUP(BX9,BI8:BQ10,9,FALSE)</f>
        <v>#REF!</v>
      </c>
      <c r="BZ9" s="12" t="e">
        <f>VLOOKUP(BX9,BI8:BQ10,8,FALSE)</f>
        <v>#REF!</v>
      </c>
      <c r="CA9" s="1" t="e">
        <f>IF(AND(BY9=BY10,BZ10&gt;BZ9),BX10,BX9)</f>
        <v>#REF!</v>
      </c>
      <c r="CB9" s="1" t="e">
        <f>VLOOKUP(CA9,BI8:BQ10,9,FALSE)</f>
        <v>#REF!</v>
      </c>
      <c r="CC9" s="1" t="e">
        <f>VLOOKUP(CA9,BI8:BQ10,8,FALSE)</f>
        <v>#REF!</v>
      </c>
      <c r="CD9" s="12" t="e">
        <f>VLOOKUP(CA9,BI8:BQ10,6,FALSE)</f>
        <v>#REF!</v>
      </c>
      <c r="CE9" s="28" t="e">
        <f>IF(AND(CB8=CB9,CC8=CC9,CD9&gt;CD8),CA8,CA9)</f>
        <v>#REF!</v>
      </c>
      <c r="CF9" s="1" t="e">
        <f>VLOOKUP(CE9,BI8:BQ10,9,FALSE)</f>
        <v>#REF!</v>
      </c>
      <c r="CG9" s="1" t="e">
        <f>VLOOKUP(CE9,BI8:BQ10,8,FALSE)</f>
        <v>#REF!</v>
      </c>
      <c r="CH9" s="1" t="e">
        <f>VLOOKUP(CE9,BI8:BQ10,6,FALSE)</f>
        <v>#REF!</v>
      </c>
      <c r="CI9" s="29" t="e">
        <f>IF(AND(CF9=#REF!,CG9=#REF!,#REF!&gt;CH9),#REF!,CE9)</f>
        <v>#REF!</v>
      </c>
      <c r="CJ9" s="1" t="e">
        <f>VLOOKUP(CI9,BI8:BQ10,9,FALSE)</f>
        <v>#REF!</v>
      </c>
      <c r="CK9" s="1" t="e">
        <f>VLOOKUP(CI9,BI8:BQ10,8,FALSE)</f>
        <v>#REF!</v>
      </c>
      <c r="CL9" s="1" t="e">
        <f>VLOOKUP(CI9,BI8:BQ10,6,FALSE)</f>
        <v>#REF!</v>
      </c>
      <c r="CM9" s="29" t="e">
        <f>IF(AND(CJ9=CJ10,CK9=CK10,CL10&gt;CL9),CI10,CI9)</f>
        <v>#REF!</v>
      </c>
      <c r="CN9" s="1" t="e">
        <f>VLOOKUP(CM9,BI8:BQ10,9,FALSE)</f>
        <v>#REF!</v>
      </c>
      <c r="CO9" s="1" t="e">
        <f>VLOOKUP(CM9,BI8:BQ10,8,FALSE)</f>
        <v>#REF!</v>
      </c>
      <c r="CP9" s="1" t="e">
        <f>VLOOKUP(CM9,BI8:BQ10,6,FALSE)</f>
        <v>#REF!</v>
      </c>
      <c r="CQ9" s="13" t="e">
        <f>CM9</f>
        <v>#REF!</v>
      </c>
      <c r="CR9" s="26" t="e">
        <f>VLOOKUP(CQ9,$X$8:$AF$10,2,FALSE)</f>
        <v>#REF!</v>
      </c>
      <c r="CS9" s="27" t="e">
        <f>VLOOKUP(CQ9,$X$8:$AF$10,3,FALSE)</f>
        <v>#REF!</v>
      </c>
      <c r="CT9" s="27" t="e">
        <f>VLOOKUP(CQ9,$X$8:$AF$10,4,FALSE)</f>
        <v>#REF!</v>
      </c>
      <c r="CU9" s="27" t="e">
        <f>VLOOKUP(CQ9,$X$8:$AF$10,5,FALSE)</f>
        <v>#REF!</v>
      </c>
      <c r="CV9" s="27" t="e">
        <f>VLOOKUP(CQ9,$X$8:$AF$10,6,FALSE)</f>
        <v>#REF!</v>
      </c>
      <c r="CW9" s="27" t="e">
        <f>VLOOKUP(CQ9,$X$8:$AF$10,7,FALSE)</f>
        <v>#REF!</v>
      </c>
      <c r="CX9" s="27" t="e">
        <f>VLOOKUP(CQ9,$X$8:$AF$10,8,FALSE)</f>
        <v>#REF!</v>
      </c>
      <c r="CY9" s="27" t="e">
        <f>VLOOKUP(CQ9,$X$8:$AF$10,9,FALSE)</f>
        <v>#REF!</v>
      </c>
      <c r="DA9" s="1" t="e">
        <f>IF(ISNA(VLOOKUP(CQ9,K$6:L$23,1,FALSE))=TRUE,#REF!,VLOOKUP(CQ9,K$6:L$23,1,FALSE))</f>
        <v>#REF!</v>
      </c>
      <c r="DB9" s="1" t="e">
        <f>IF(ISNA(VLOOKUP(CQ9,K$6:L$23,2,FALSE))=TRUE,#REF!,VLOOKUP(CQ9,K$6:L$23,2,FALSE))</f>
        <v>#REF!</v>
      </c>
      <c r="DD9" s="1" t="e">
        <f>IF(DD8=CM9,CM8,IF(AND(CR10=CR9,CY10=CY9,DA10=CM10,DB10=CM9),DA10,CM9))</f>
        <v>#REF!</v>
      </c>
      <c r="DE9" s="26" t="e">
        <f>VLOOKUP(DD9,$X$8:$AF$10,2,FALSE)</f>
        <v>#REF!</v>
      </c>
      <c r="DF9" s="27" t="e">
        <f>VLOOKUP(DD9,$X$8:$AF$10,3,FALSE)</f>
        <v>#REF!</v>
      </c>
      <c r="DG9" s="27" t="e">
        <f>VLOOKUP(DD9,$X$8:$AF$10,4,FALSE)</f>
        <v>#REF!</v>
      </c>
      <c r="DH9" s="27" t="e">
        <f>VLOOKUP(DD9,$X$8:$AF$10,5,FALSE)</f>
        <v>#REF!</v>
      </c>
      <c r="DI9" s="27" t="e">
        <f>VLOOKUP(DD9,$X$8:$AF$10,6,FALSE)</f>
        <v>#REF!</v>
      </c>
      <c r="DJ9" s="27" t="e">
        <f>VLOOKUP(DD9,$X$8:$AF$10,7,FALSE)</f>
        <v>#REF!</v>
      </c>
      <c r="DK9" s="27" t="e">
        <f>VLOOKUP(DD9,$X$8:$AF$10,8,FALSE)</f>
        <v>#REF!</v>
      </c>
      <c r="DL9" s="27" t="e">
        <f>VLOOKUP(DD9,$X$8:$AF$10,9,FALSE)</f>
        <v>#REF!</v>
      </c>
    </row>
    <row r="10" spans="2:116" ht="22.5" customHeight="1" x14ac:dyDescent="0.3">
      <c r="B10" s="94">
        <v>5</v>
      </c>
      <c r="C10" s="88">
        <v>46188</v>
      </c>
      <c r="D10" s="89">
        <v>0.75</v>
      </c>
      <c r="E10" s="148" t="s">
        <v>87</v>
      </c>
      <c r="F10" s="163">
        <v>0</v>
      </c>
      <c r="G10" s="163">
        <v>4</v>
      </c>
      <c r="H10" s="149" t="s">
        <v>128</v>
      </c>
      <c r="I10" s="169" t="s">
        <v>83</v>
      </c>
      <c r="J10" s="90" t="s">
        <v>10</v>
      </c>
      <c r="K10" s="6" t="str">
        <f>IF(F10&lt;&gt;"",IF(F10&gt;G10,E10,IF(G10&gt;F10,H10,"Empate")),"")</f>
        <v>TORRE "A"</v>
      </c>
      <c r="L10" s="6" t="str">
        <f>IF(F10&lt;&gt;"",IF(F10&lt;G10,E10,IF(G10&lt;F10,H10,"Empate")),"")</f>
        <v>SINTRENSE</v>
      </c>
      <c r="N10" s="165" t="s">
        <v>90</v>
      </c>
      <c r="O10" s="139">
        <v>2</v>
      </c>
      <c r="P10" s="140">
        <v>0</v>
      </c>
      <c r="Q10" s="140">
        <v>0</v>
      </c>
      <c r="R10" s="140">
        <v>2</v>
      </c>
      <c r="S10" s="140">
        <v>1</v>
      </c>
      <c r="T10" s="140">
        <v>21</v>
      </c>
      <c r="U10" s="140">
        <f>S10-T10</f>
        <v>-20</v>
      </c>
      <c r="V10" s="141">
        <v>0</v>
      </c>
      <c r="X10" s="14" t="s">
        <v>87</v>
      </c>
      <c r="Y10" s="15">
        <f>DCOUNT($E$5:$F$26,$F$5,$Z11:$Z12)+DCOUNT($G$5:$H$26,$G$5,$Z11:$Z12)</f>
        <v>2</v>
      </c>
      <c r="Z10" s="15">
        <f>COUNTIF($K$6:$K$32,Z12)</f>
        <v>0</v>
      </c>
      <c r="AA10" s="15">
        <f>Y10-Z10-AB10</f>
        <v>0</v>
      </c>
      <c r="AB10" s="15">
        <f>COUNTIF($L$6:$L$32,Z12)</f>
        <v>2</v>
      </c>
      <c r="AC10" s="15">
        <f>DSUM($E$5:$F$26,$F$5,$Z11:$Z12)+DSUM($G$5:$H$26,$G$5,$Z11:$Z12)</f>
        <v>3</v>
      </c>
      <c r="AD10" s="15">
        <f>DSUM($E$5:$G$26,$G$5,$Z11:$Z12)+DSUM($F$5:$H$26,$F$5,$Z11:$Z12)</f>
        <v>9</v>
      </c>
      <c r="AE10" s="15">
        <f>AC10-AD10</f>
        <v>-6</v>
      </c>
      <c r="AF10" s="16">
        <f>Z10*3+AA10*1</f>
        <v>0</v>
      </c>
      <c r="AH10" s="31" t="str">
        <f>X10</f>
        <v>SINTRENSE</v>
      </c>
      <c r="AI10" s="32">
        <f>AF10</f>
        <v>0</v>
      </c>
      <c r="AJ10" s="10" t="str">
        <f>AH10</f>
        <v>SINTRENSE</v>
      </c>
      <c r="AK10" s="32">
        <f>VLOOKUP(AJ10,X8:AF10,9,FALSE)</f>
        <v>0</v>
      </c>
      <c r="AL10" s="30" t="str">
        <f>IF(AK10&lt;=AK8,AJ10,AJ8)</f>
        <v>SINTRENSE</v>
      </c>
      <c r="AM10" s="32">
        <f>VLOOKUP(AL10,X8:AF10,9,FALSE)</f>
        <v>0</v>
      </c>
      <c r="AN10" s="10" t="str">
        <f>AL10</f>
        <v>SINTRENSE</v>
      </c>
      <c r="AO10" s="32">
        <f>VLOOKUP(AN10,X8:AF10,9,FALSE)</f>
        <v>0</v>
      </c>
      <c r="AP10" s="30" t="str">
        <f>IF(AO10&lt;=AO9,AN10,AN9)</f>
        <v>SINTRENSE</v>
      </c>
      <c r="AQ10" s="32">
        <f>VLOOKUP(AP10,X8:AF10,9,FALSE)</f>
        <v>0</v>
      </c>
      <c r="AR10" s="10" t="str">
        <f>AP10</f>
        <v>SINTRENSE</v>
      </c>
      <c r="AS10" s="32">
        <f>VLOOKUP(AR10,X8:AF10,9,FALSE)</f>
        <v>0</v>
      </c>
      <c r="AT10" s="30" t="e">
        <f>IF(AS10&gt;=#REF!,AR10,#REF!)</f>
        <v>#REF!</v>
      </c>
      <c r="AU10" s="38" t="e">
        <f>VLOOKUP(AT10,X8:AF10,9,FALSE)</f>
        <v>#REF!</v>
      </c>
      <c r="AV10" s="34" t="e">
        <f>AT10</f>
        <v>#REF!</v>
      </c>
      <c r="AW10" s="35" t="e">
        <f>AU10</f>
        <v>#REF!</v>
      </c>
      <c r="AX10" s="32" t="e">
        <f>VLOOKUP(AV10,X8:AF10,8,FALSE)</f>
        <v>#REF!</v>
      </c>
      <c r="AY10" s="10" t="e">
        <f>AV10</f>
        <v>#REF!</v>
      </c>
      <c r="AZ10" s="32" t="e">
        <f>VLOOKUP(AY10,X8:AF10,9,FALSE)</f>
        <v>#REF!</v>
      </c>
      <c r="BA10" s="32" t="e">
        <f>VLOOKUP(AY10,X8:AF10,8,FALSE)</f>
        <v>#REF!</v>
      </c>
      <c r="BB10" s="30" t="e">
        <f>IF(AND(AZ9=AZ10,BA10&gt;BA9),AY9,AY10)</f>
        <v>#REF!</v>
      </c>
      <c r="BC10" s="32" t="e">
        <f>VLOOKUP(BB10,X8:AF10,9,FALSE)</f>
        <v>#REF!</v>
      </c>
      <c r="BD10" s="32" t="e">
        <f>VLOOKUP(BB10,X8:AF10,8,FALSE)</f>
        <v>#REF!</v>
      </c>
      <c r="BE10" s="30" t="e">
        <f>IF(AND(BC10=#REF!,#REF!&gt;BD10),#REF!,BB10)</f>
        <v>#REF!</v>
      </c>
      <c r="BF10" s="36" t="e">
        <f>BC10</f>
        <v>#REF!</v>
      </c>
      <c r="BG10" s="37" t="e">
        <f>BE10</f>
        <v>#REF!</v>
      </c>
      <c r="BI10" s="13" t="e">
        <f>BG10</f>
        <v>#REF!</v>
      </c>
      <c r="BJ10" s="26" t="e">
        <f>VLOOKUP(BI10,X8:AF10,2,FALSE)</f>
        <v>#REF!</v>
      </c>
      <c r="BK10" s="27" t="e">
        <f>VLOOKUP(BI10,X8:AF10,3,FALSE)</f>
        <v>#REF!</v>
      </c>
      <c r="BL10" s="27" t="e">
        <f>VLOOKUP(BI10,X8:AF10,4,FALSE)</f>
        <v>#REF!</v>
      </c>
      <c r="BM10" s="27" t="e">
        <f>VLOOKUP(BI10,X8:AF10,5,FALSE)</f>
        <v>#REF!</v>
      </c>
      <c r="BN10" s="27" t="e">
        <f>VLOOKUP(BI10,X8:AF10,6,FALSE)</f>
        <v>#REF!</v>
      </c>
      <c r="BO10" s="27" t="e">
        <f>VLOOKUP(BI10,X8:AF10,7,FALSE)</f>
        <v>#REF!</v>
      </c>
      <c r="BP10" s="27" t="e">
        <f>VLOOKUP(BI10,X8:AF10,8,FALSE)</f>
        <v>#REF!</v>
      </c>
      <c r="BQ10" s="27" t="e">
        <f>VLOOKUP(BI10,X8:AF10,9,FALSE)</f>
        <v>#REF!</v>
      </c>
      <c r="BR10" s="1" t="e">
        <f>BI10</f>
        <v>#REF!</v>
      </c>
      <c r="BS10" s="1" t="e">
        <f>VLOOKUP(BR10,BI8:BQ10,9,FALSE)</f>
        <v>#REF!</v>
      </c>
      <c r="BT10" s="1" t="e">
        <f>VLOOKUP(BR10,BI8:BQ10,8,FALSE)</f>
        <v>#REF!</v>
      </c>
      <c r="BU10" s="29" t="e">
        <f>IF(AND(BS10=#REF!,#REF!&gt;BT10),#REF!,BR10)</f>
        <v>#REF!</v>
      </c>
      <c r="BV10" s="29" t="e">
        <f>VLOOKUP(BU10,BI8:BQ10,9,FALSE)</f>
        <v>#REF!</v>
      </c>
      <c r="BW10" s="29" t="e">
        <f>VLOOKUP(BU10,BI8:BQ10,8,FALSE)</f>
        <v>#REF!</v>
      </c>
      <c r="BX10" s="28" t="e">
        <f>IF(AND(BV8=BV10,BW10&gt;BW8),BU8,BU10)</f>
        <v>#REF!</v>
      </c>
      <c r="BY10" s="1" t="e">
        <f>VLOOKUP(BX10,BI8:BQ10,9,FALSE)</f>
        <v>#REF!</v>
      </c>
      <c r="BZ10" s="12" t="e">
        <f>VLOOKUP(BX10,BI8:BQ10,8,FALSE)</f>
        <v>#REF!</v>
      </c>
      <c r="CA10" s="1" t="e">
        <f>IF(AND(BY9=BY10,BZ10&gt;BZ9),BX9,BX10)</f>
        <v>#REF!</v>
      </c>
      <c r="CB10" s="1" t="e">
        <f>VLOOKUP(CA10,BI8:BQ10,9,FALSE)</f>
        <v>#REF!</v>
      </c>
      <c r="CC10" s="1" t="e">
        <f>VLOOKUP(CA10,BI8:BQ10,8,FALSE)</f>
        <v>#REF!</v>
      </c>
      <c r="CD10" s="12" t="e">
        <f>VLOOKUP(CA10,BI8:BQ10,6,FALSE)</f>
        <v>#REF!</v>
      </c>
      <c r="CE10" s="29" t="e">
        <f>IF(AND(CB10=#REF!,CC10=#REF!,#REF!&gt;CD10),#REF!,CA10)</f>
        <v>#REF!</v>
      </c>
      <c r="CF10" s="1" t="e">
        <f>VLOOKUP(CE10,BI8:BQ10,9,FALSE)</f>
        <v>#REF!</v>
      </c>
      <c r="CG10" s="1" t="e">
        <f>VLOOKUP(CE10,BI8:BQ10,8,FALSE)</f>
        <v>#REF!</v>
      </c>
      <c r="CH10" s="1" t="e">
        <f>VLOOKUP(CE10,BI8:BQ10,6,FALSE)</f>
        <v>#REF!</v>
      </c>
      <c r="CI10" s="28" t="e">
        <f>IF(AND(CF8=CF10,CG8=CG10,CH10&gt;CH8),CE8,CE10)</f>
        <v>#REF!</v>
      </c>
      <c r="CJ10" s="1" t="e">
        <f>VLOOKUP(CI10,BI8:BQ10,9,FALSE)</f>
        <v>#REF!</v>
      </c>
      <c r="CK10" s="1" t="e">
        <f>VLOOKUP(CI10,BI8:BQ10,8,FALSE)</f>
        <v>#REF!</v>
      </c>
      <c r="CL10" s="1" t="e">
        <f>VLOOKUP(CI10,BI8:BQ10,6,FALSE)</f>
        <v>#REF!</v>
      </c>
      <c r="CM10" s="29" t="e">
        <f>IF(AND(CJ9=CJ10,CK9=CK10,CL10&gt;CL9),CI9,CI10)</f>
        <v>#REF!</v>
      </c>
      <c r="CN10" s="1" t="e">
        <f>VLOOKUP(CM10,BI8:BQ10,9,FALSE)</f>
        <v>#REF!</v>
      </c>
      <c r="CO10" s="1" t="e">
        <f>VLOOKUP(CM10,BI8:BQ10,8,FALSE)</f>
        <v>#REF!</v>
      </c>
      <c r="CP10" s="1" t="e">
        <f>VLOOKUP(CM10,BI8:BQ10,6,FALSE)</f>
        <v>#REF!</v>
      </c>
      <c r="CQ10" s="13" t="e">
        <f>CM10</f>
        <v>#REF!</v>
      </c>
      <c r="CR10" s="26" t="e">
        <f>VLOOKUP(CQ10,$X$8:$AF$10,2,FALSE)</f>
        <v>#REF!</v>
      </c>
      <c r="CS10" s="27" t="e">
        <f>VLOOKUP(CQ10,$X$8:$AF$10,3,FALSE)</f>
        <v>#REF!</v>
      </c>
      <c r="CT10" s="27" t="e">
        <f>VLOOKUP(CQ10,$X$8:$AF$10,4,FALSE)</f>
        <v>#REF!</v>
      </c>
      <c r="CU10" s="27" t="e">
        <f>VLOOKUP(CQ10,$X$8:$AF$10,5,FALSE)</f>
        <v>#REF!</v>
      </c>
      <c r="CV10" s="27" t="e">
        <f>VLOOKUP(CQ10,$X$8:$AF$10,6,FALSE)</f>
        <v>#REF!</v>
      </c>
      <c r="CW10" s="27" t="e">
        <f>VLOOKUP(CQ10,$X$8:$AF$10,7,FALSE)</f>
        <v>#REF!</v>
      </c>
      <c r="CX10" s="27" t="e">
        <f>VLOOKUP(CQ10,$X$8:$AF$10,8,FALSE)</f>
        <v>#REF!</v>
      </c>
      <c r="CY10" s="27" t="e">
        <f>VLOOKUP(CQ10,$X$8:$AF$10,9,FALSE)</f>
        <v>#REF!</v>
      </c>
      <c r="DA10" s="1" t="e">
        <f>IF(ISNA(VLOOKUP(CQ10,K$6:L$23,1,FALSE))=TRUE,#REF!,VLOOKUP(CQ10,K$6:L$23,1,FALSE))</f>
        <v>#REF!</v>
      </c>
      <c r="DB10" s="1" t="e">
        <f>IF(ISNA(VLOOKUP(CQ10,K$6:L$23,2,FALSE))=TRUE,#REF!,VLOOKUP(CQ10,K$6:L$23,2,FALSE))</f>
        <v>#REF!</v>
      </c>
      <c r="DD10" s="1" t="e">
        <f>IF(DD9=CM10,CM9,IF(AND(#REF!=CR10,#REF!=CY10,#REF!=#REF!,#REF!=CM10),#REF!,CM10))</f>
        <v>#REF!</v>
      </c>
      <c r="DE10" s="26" t="e">
        <f>VLOOKUP(DD10,$X$8:$AF$10,2,FALSE)</f>
        <v>#REF!</v>
      </c>
      <c r="DF10" s="27" t="e">
        <f>VLOOKUP(DD10,$X$8:$AF$10,3,FALSE)</f>
        <v>#REF!</v>
      </c>
      <c r="DG10" s="27" t="e">
        <f>VLOOKUP(DD10,$X$8:$AF$10,4,FALSE)</f>
        <v>#REF!</v>
      </c>
      <c r="DH10" s="27" t="e">
        <f>VLOOKUP(DD10,$X$8:$AF$10,5,FALSE)</f>
        <v>#REF!</v>
      </c>
      <c r="DI10" s="27" t="e">
        <f>VLOOKUP(DD10,$X$8:$AF$10,6,FALSE)</f>
        <v>#REF!</v>
      </c>
      <c r="DJ10" s="27" t="e">
        <f>VLOOKUP(DD10,$X$8:$AF$10,7,FALSE)</f>
        <v>#REF!</v>
      </c>
      <c r="DK10" s="27" t="e">
        <f>VLOOKUP(DD10,$X$8:$AF$10,8,FALSE)</f>
        <v>#REF!</v>
      </c>
      <c r="DL10" s="27" t="e">
        <f>VLOOKUP(DD10,$X$8:$AF$10,9,FALSE)</f>
        <v>#REF!</v>
      </c>
    </row>
    <row r="11" spans="2:116" ht="22.5" customHeight="1" x14ac:dyDescent="0.3">
      <c r="B11" s="94">
        <v>6</v>
      </c>
      <c r="C11" s="194">
        <v>46188</v>
      </c>
      <c r="D11" s="91">
        <v>0.75</v>
      </c>
      <c r="E11" s="150" t="s">
        <v>97</v>
      </c>
      <c r="F11" s="163">
        <v>5</v>
      </c>
      <c r="G11" s="163">
        <v>0</v>
      </c>
      <c r="H11" s="151" t="s">
        <v>129</v>
      </c>
      <c r="I11" s="170" t="s">
        <v>81</v>
      </c>
      <c r="J11" s="92" t="s">
        <v>11</v>
      </c>
      <c r="K11" s="6" t="str">
        <f>IF(F11&lt;&gt;"",IF(F11&gt;G11,E11,IF(G11&gt;F11,H11,"Empate")),"")</f>
        <v>ESTORIL PRAIA</v>
      </c>
      <c r="L11" s="6" t="str">
        <f>IF(F11&lt;&gt;"",IF(F11&lt;G11,E11,IF(G11&lt;F11,H11,"Empate")),"")</f>
        <v>CACÉM</v>
      </c>
      <c r="N11" s="1"/>
      <c r="O11" s="196"/>
      <c r="P11" s="196"/>
      <c r="Q11" s="196"/>
      <c r="R11" s="196"/>
      <c r="S11" s="196"/>
      <c r="T11" s="196"/>
      <c r="U11" s="196"/>
      <c r="V11" s="196"/>
      <c r="X11" s="50" t="s">
        <v>74</v>
      </c>
      <c r="Y11" s="50" t="s">
        <v>74</v>
      </c>
      <c r="Z11" s="50" t="s">
        <v>74</v>
      </c>
      <c r="AA11" s="50" t="s">
        <v>74</v>
      </c>
      <c r="AB11" s="15"/>
      <c r="AC11" s="50"/>
      <c r="AD11" s="50"/>
      <c r="AE11" s="50"/>
      <c r="AF11" s="15"/>
    </row>
    <row r="12" spans="2:116" ht="22.5" customHeight="1" x14ac:dyDescent="0.3">
      <c r="B12" s="186">
        <v>7</v>
      </c>
      <c r="C12" s="195">
        <v>46188</v>
      </c>
      <c r="D12" s="187">
        <v>0.75</v>
      </c>
      <c r="E12" s="188" t="s">
        <v>95</v>
      </c>
      <c r="F12" s="189">
        <v>1</v>
      </c>
      <c r="G12" s="189">
        <v>0</v>
      </c>
      <c r="H12" s="190" t="s">
        <v>96</v>
      </c>
      <c r="I12" s="191" t="s">
        <v>130</v>
      </c>
      <c r="J12" s="192" t="s">
        <v>11</v>
      </c>
      <c r="K12" s="6" t="str">
        <f t="shared" si="0"/>
        <v>ALCOITÃO</v>
      </c>
      <c r="L12" s="6" t="str">
        <f t="shared" si="1"/>
        <v>CARCAVELOS</v>
      </c>
      <c r="N12" s="97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15" t="s">
        <v>85</v>
      </c>
      <c r="Y12" s="15" t="s">
        <v>86</v>
      </c>
      <c r="Z12" s="15" t="s">
        <v>87</v>
      </c>
      <c r="AA12" s="15" t="s">
        <v>88</v>
      </c>
      <c r="AB12" s="15"/>
      <c r="AC12" s="15"/>
      <c r="AD12" s="15"/>
      <c r="AE12" s="15"/>
      <c r="AF12" s="15"/>
    </row>
    <row r="13" spans="2:116" ht="22.5" customHeight="1" x14ac:dyDescent="0.2">
      <c r="B13" s="180">
        <v>8</v>
      </c>
      <c r="C13" s="181">
        <v>46189</v>
      </c>
      <c r="D13" s="80">
        <v>0.75</v>
      </c>
      <c r="E13" s="182" t="s">
        <v>126</v>
      </c>
      <c r="F13" s="175">
        <v>10</v>
      </c>
      <c r="G13" s="175">
        <v>0</v>
      </c>
      <c r="H13" s="183" t="s">
        <v>127</v>
      </c>
      <c r="I13" s="184" t="s">
        <v>80</v>
      </c>
      <c r="J13" s="185" t="s">
        <v>8</v>
      </c>
      <c r="K13" s="6" t="e">
        <f>IF(#REF!&lt;&gt;"",IF(#REF!&gt;#REF!,#REF!,IF(#REF!&gt;#REF!,#REF!,"Empate")),"")</f>
        <v>#REF!</v>
      </c>
      <c r="L13" s="6" t="e">
        <f>IF(#REF!&lt;&gt;"",IF(#REF!&lt;#REF!,#REF!,IF(#REF!&lt;#REF!,#REF!,"Empate")),"")</f>
        <v>#REF!</v>
      </c>
      <c r="N13" s="154" t="s">
        <v>92</v>
      </c>
      <c r="O13" s="133">
        <f>SUM(P13:R13)</f>
        <v>2</v>
      </c>
      <c r="P13" s="134">
        <v>2</v>
      </c>
      <c r="Q13" s="134">
        <v>0</v>
      </c>
      <c r="R13" s="134">
        <v>0</v>
      </c>
      <c r="S13" s="134">
        <v>6</v>
      </c>
      <c r="T13" s="134">
        <v>2</v>
      </c>
      <c r="U13" s="134">
        <f>S13-T13</f>
        <v>4</v>
      </c>
      <c r="V13" s="135">
        <v>6</v>
      </c>
      <c r="X13" s="7"/>
      <c r="Y13" s="8" t="s">
        <v>17</v>
      </c>
      <c r="Z13" s="8" t="s">
        <v>18</v>
      </c>
      <c r="AA13" s="8" t="s">
        <v>12</v>
      </c>
      <c r="AB13" s="8" t="s">
        <v>11</v>
      </c>
      <c r="AC13" s="8" t="s">
        <v>3</v>
      </c>
      <c r="AD13" s="8" t="s">
        <v>4</v>
      </c>
      <c r="AE13" s="8" t="s">
        <v>19</v>
      </c>
      <c r="AF13" s="9" t="s">
        <v>20</v>
      </c>
      <c r="BI13" s="10"/>
      <c r="BJ13" s="11" t="s">
        <v>17</v>
      </c>
      <c r="BK13" s="11" t="s">
        <v>18</v>
      </c>
      <c r="BL13" s="11" t="s">
        <v>12</v>
      </c>
      <c r="BM13" s="11" t="s">
        <v>11</v>
      </c>
      <c r="BN13" s="11" t="s">
        <v>3</v>
      </c>
      <c r="BO13" s="11" t="s">
        <v>4</v>
      </c>
      <c r="BP13" s="11" t="s">
        <v>19</v>
      </c>
      <c r="BQ13" s="11" t="s">
        <v>20</v>
      </c>
      <c r="BR13" s="12"/>
      <c r="BS13" s="12"/>
      <c r="BT13" s="12"/>
      <c r="BU13" s="12"/>
      <c r="BV13" s="12"/>
      <c r="BW13" s="12"/>
      <c r="BX13" s="12"/>
      <c r="BY13" s="13"/>
      <c r="BZ13" s="13"/>
      <c r="CQ13" s="10"/>
      <c r="CR13" s="11" t="s">
        <v>17</v>
      </c>
      <c r="CS13" s="11" t="s">
        <v>18</v>
      </c>
      <c r="CT13" s="11" t="s">
        <v>12</v>
      </c>
      <c r="CU13" s="11" t="s">
        <v>11</v>
      </c>
      <c r="CV13" s="11" t="s">
        <v>3</v>
      </c>
      <c r="CW13" s="11" t="s">
        <v>4</v>
      </c>
      <c r="CX13" s="11" t="s">
        <v>19</v>
      </c>
      <c r="CY13" s="11" t="s">
        <v>20</v>
      </c>
      <c r="DE13" s="11" t="s">
        <v>17</v>
      </c>
      <c r="DF13" s="11" t="s">
        <v>18</v>
      </c>
      <c r="DG13" s="11" t="s">
        <v>12</v>
      </c>
      <c r="DH13" s="11" t="s">
        <v>11</v>
      </c>
      <c r="DI13" s="11" t="s">
        <v>3</v>
      </c>
      <c r="DJ13" s="11" t="s">
        <v>4</v>
      </c>
      <c r="DK13" s="11" t="s">
        <v>19</v>
      </c>
      <c r="DL13" s="11" t="s">
        <v>20</v>
      </c>
    </row>
    <row r="14" spans="2:116" ht="22.5" customHeight="1" x14ac:dyDescent="0.3">
      <c r="B14" s="94">
        <v>9</v>
      </c>
      <c r="C14" s="82">
        <v>46189</v>
      </c>
      <c r="D14" s="83">
        <v>0.75</v>
      </c>
      <c r="E14" s="144" t="s">
        <v>90</v>
      </c>
      <c r="F14" s="3">
        <v>1</v>
      </c>
      <c r="G14" s="3">
        <v>4</v>
      </c>
      <c r="H14" s="145" t="s">
        <v>99</v>
      </c>
      <c r="I14" s="167" t="s">
        <v>82</v>
      </c>
      <c r="J14" s="84" t="s">
        <v>8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55" t="s">
        <v>89</v>
      </c>
      <c r="O14" s="136">
        <v>2</v>
      </c>
      <c r="P14" s="137">
        <v>1</v>
      </c>
      <c r="Q14" s="137">
        <v>0</v>
      </c>
      <c r="R14" s="137">
        <v>1</v>
      </c>
      <c r="S14" s="137">
        <v>6</v>
      </c>
      <c r="T14" s="137">
        <v>5</v>
      </c>
      <c r="U14" s="137">
        <f>S14-T14</f>
        <v>1</v>
      </c>
      <c r="V14" s="138">
        <v>3</v>
      </c>
      <c r="X14" s="14" t="s">
        <v>89</v>
      </c>
      <c r="Y14" s="15" t="e">
        <f>DCOUNT($E$5:$F$26,$F$5,$X18:$X18)+DCOUNT($G$5:$H$26,$G$5,$X18:$X18)</f>
        <v>#VALUE!</v>
      </c>
      <c r="Z14" s="15">
        <f>COUNTIF($K$6:$K$32,X18)</f>
        <v>1</v>
      </c>
      <c r="AA14" s="15" t="e">
        <f>Y14-Z14-AB14</f>
        <v>#VALUE!</v>
      </c>
      <c r="AB14" s="15">
        <f>COUNTIF($L$6:$L$32,X18)</f>
        <v>1</v>
      </c>
      <c r="AC14" s="15" t="e">
        <f>DSUM($E$5:$F$26,$F$5,$X18:$X18)+DSUM($G$5:$H$26,$G$5,$X18:$X18)</f>
        <v>#VALUE!</v>
      </c>
      <c r="AD14" s="15" t="e">
        <f>DSUM($E$5:$G$26,$G$5,$X18:$X18)+DSUM($F$5:$H$26,$F$5,$X18:$X18)</f>
        <v>#VALUE!</v>
      </c>
      <c r="AE14" s="15" t="e">
        <f>AC14-AD14</f>
        <v>#VALUE!</v>
      </c>
      <c r="AF14" s="16" t="e">
        <f>Z14*3+AA14*1</f>
        <v>#VALUE!</v>
      </c>
      <c r="AH14" s="17" t="str">
        <f>X14</f>
        <v>REAL SC</v>
      </c>
      <c r="AI14" s="18" t="e">
        <f>AF14</f>
        <v>#VALUE!</v>
      </c>
      <c r="AJ14" s="19" t="e">
        <f>IF(AI14&gt;=AI15,AH14,AH15)</f>
        <v>#VALUE!</v>
      </c>
      <c r="AK14" s="18" t="e">
        <f>VLOOKUP(AJ14,X14:AF17,9,FALSE)</f>
        <v>#VALUE!</v>
      </c>
      <c r="AL14" s="19" t="e">
        <f>IF(AK14&gt;=AK16,AJ14,AJ16)</f>
        <v>#VALUE!</v>
      </c>
      <c r="AM14" s="18" t="e">
        <f>VLOOKUP(AL14,X14:AF17,9,FALSE)</f>
        <v>#VALUE!</v>
      </c>
      <c r="AN14" s="19" t="e">
        <f>IF(AM14&gt;=AM17,AL14,AL17)</f>
        <v>#VALUE!</v>
      </c>
      <c r="AO14" s="18" t="e">
        <f>VLOOKUP(AN14,X14:AF17,9,FALSE)</f>
        <v>#VALUE!</v>
      </c>
      <c r="AP14" s="19"/>
      <c r="AQ14" s="20"/>
      <c r="AR14" s="20"/>
      <c r="AS14" s="20"/>
      <c r="AT14" s="20"/>
      <c r="AU14" s="21"/>
      <c r="AV14" s="22" t="e">
        <f>AN14</f>
        <v>#VALUE!</v>
      </c>
      <c r="AW14" s="23" t="e">
        <f>AO14</f>
        <v>#VALUE!</v>
      </c>
      <c r="AX14" s="18" t="e">
        <f>VLOOKUP(AV14,X14:AF17,8,FALSE)</f>
        <v>#VALUE!</v>
      </c>
      <c r="AY14" s="19" t="e">
        <f>IF(AND(AW14=AW15,AX15&gt;AX14),AV15,AV14)</f>
        <v>#VALUE!</v>
      </c>
      <c r="AZ14" s="18"/>
      <c r="BA14" s="18"/>
      <c r="BB14" s="20"/>
      <c r="BC14" s="20"/>
      <c r="BD14" s="20"/>
      <c r="BE14" s="20"/>
      <c r="BF14" s="24" t="e">
        <f>AW14</f>
        <v>#VALUE!</v>
      </c>
      <c r="BG14" s="25" t="e">
        <f>AY14</f>
        <v>#VALUE!</v>
      </c>
      <c r="BI14" s="13" t="e">
        <f>BG14</f>
        <v>#VALUE!</v>
      </c>
      <c r="BJ14" s="26" t="e">
        <f>VLOOKUP(BI14,X14:AF17,2,FALSE)</f>
        <v>#VALUE!</v>
      </c>
      <c r="BK14" s="27" t="e">
        <f>VLOOKUP(BI14,X14:AF17,3,FALSE)</f>
        <v>#VALUE!</v>
      </c>
      <c r="BL14" s="27" t="e">
        <f>VLOOKUP(BI14,X14:AF17,4,FALSE)</f>
        <v>#VALUE!</v>
      </c>
      <c r="BM14" s="27" t="e">
        <f>VLOOKUP(BI14,X14:AF17,5,FALSE)</f>
        <v>#VALUE!</v>
      </c>
      <c r="BN14" s="27" t="e">
        <f>VLOOKUP(BI14,X14:AF17,6,FALSE)</f>
        <v>#VALUE!</v>
      </c>
      <c r="BO14" s="27" t="e">
        <f>VLOOKUP(BI14,X14:AF17,7,FALSE)</f>
        <v>#VALUE!</v>
      </c>
      <c r="BP14" s="27" t="e">
        <f>VLOOKUP(BI14,X14:AF17,8,FALSE)</f>
        <v>#VALUE!</v>
      </c>
      <c r="BQ14" s="27" t="e">
        <f>VLOOKUP(BI14,X14:AF17,9,FALSE)</f>
        <v>#VALUE!</v>
      </c>
      <c r="BR14" s="1" t="e">
        <f>BI14</f>
        <v>#VALUE!</v>
      </c>
      <c r="BS14" s="1" t="e">
        <f>VLOOKUP(BR14,BI14:BQ17,9,FALSE)</f>
        <v>#VALUE!</v>
      </c>
      <c r="BT14" s="1" t="e">
        <f>VLOOKUP(BR14,BI14:BQ17,8,FALSE)</f>
        <v>#VALUE!</v>
      </c>
      <c r="BU14" s="28" t="e">
        <f>IF(AND(BS14=BS15,BT15&gt;BT14),BR15,BR14)</f>
        <v>#VALUE!</v>
      </c>
      <c r="BV14" s="29" t="e">
        <f>VLOOKUP(BU14,BI14:BQ17,9,FALSE)</f>
        <v>#VALUE!</v>
      </c>
      <c r="BW14" s="29" t="e">
        <f>VLOOKUP(BU14,BI14:BQ17,8,FALSE)</f>
        <v>#VALUE!</v>
      </c>
      <c r="BX14" s="28" t="e">
        <f>IF(AND(BV14=BV16,BW16&gt;BW14),BU16,BU14)</f>
        <v>#VALUE!</v>
      </c>
      <c r="BY14" s="1" t="e">
        <f>VLOOKUP(BX14,BI14:BQ17,9,FALSE)</f>
        <v>#VALUE!</v>
      </c>
      <c r="BZ14" s="12" t="e">
        <f>VLOOKUP(BX14,BI14:BQ17,8,FALSE)</f>
        <v>#VALUE!</v>
      </c>
      <c r="CA14" s="30" t="e">
        <f>IF(AND(BY14=BY17,BZ17&gt;BZ14),BX17,BX14)</f>
        <v>#VALUE!</v>
      </c>
      <c r="CB14" s="1" t="e">
        <f>VLOOKUP(CA14,BI14:BQ17,9,FALSE)</f>
        <v>#VALUE!</v>
      </c>
      <c r="CC14" s="1" t="e">
        <f>VLOOKUP(CA14,BI14:BQ17,8,FALSE)</f>
        <v>#VALUE!</v>
      </c>
      <c r="CD14" s="12" t="e">
        <f>VLOOKUP(CA14,BI14:BQ17,6,FALSE)</f>
        <v>#VALUE!</v>
      </c>
      <c r="CE14" s="28" t="e">
        <f>IF(AND(CB14=CB15,CC14=CC15,CD15&gt;CD14),CA15,CA14)</f>
        <v>#VALUE!</v>
      </c>
      <c r="CF14" s="1" t="e">
        <f>VLOOKUP(CE14,BI14:BQ17,9,FALSE)</f>
        <v>#VALUE!</v>
      </c>
      <c r="CG14" s="1" t="e">
        <f>VLOOKUP(CE14,BI14:BQ17,8,FALSE)</f>
        <v>#VALUE!</v>
      </c>
      <c r="CH14" s="1" t="e">
        <f>VLOOKUP(CE14,BI14:BQ17,6,FALSE)</f>
        <v>#VALUE!</v>
      </c>
      <c r="CI14" s="28" t="e">
        <f>IF(AND(CF14=CF16,CG14=CG16,CH16&gt;CH14),CE16,CE14)</f>
        <v>#VALUE!</v>
      </c>
      <c r="CJ14" s="1" t="e">
        <f>VLOOKUP(CI14,BI14:BQ17,9,FALSE)</f>
        <v>#VALUE!</v>
      </c>
      <c r="CK14" s="1" t="e">
        <f>VLOOKUP(CI14,BI14:BQ17,8,FALSE)</f>
        <v>#VALUE!</v>
      </c>
      <c r="CL14" s="1" t="e">
        <f>VLOOKUP(CI14,BI14:BQ17,6,FALSE)</f>
        <v>#VALUE!</v>
      </c>
      <c r="CM14" s="28" t="e">
        <f>IF(AND(CJ14=CJ17,CK14=CK17,CL17&gt;CL14),CI17,CI14)</f>
        <v>#VALUE!</v>
      </c>
      <c r="CN14" s="1" t="e">
        <f>VLOOKUP(CM14,BI14:BQ17,9,FALSE)</f>
        <v>#VALUE!</v>
      </c>
      <c r="CO14" s="1" t="e">
        <f>VLOOKUP(CM14,BI14:BQ17,8,FALSE)</f>
        <v>#VALUE!</v>
      </c>
      <c r="CP14" s="1" t="e">
        <f>VLOOKUP(CM14,BI14:BQ17,6,FALSE)</f>
        <v>#VALUE!</v>
      </c>
      <c r="CQ14" s="13" t="e">
        <f>CM14</f>
        <v>#VALUE!</v>
      </c>
      <c r="CR14" s="26" t="e">
        <f>VLOOKUP(CQ14,$X$14:$AF$17,2,FALSE)</f>
        <v>#VALUE!</v>
      </c>
      <c r="CS14" s="27" t="e">
        <f>VLOOKUP(CQ14,$X$14:$AF$17,3,FALSE)</f>
        <v>#VALUE!</v>
      </c>
      <c r="CT14" s="27" t="e">
        <f>VLOOKUP(CQ14,$X$14:$AF$17,4,FALSE)</f>
        <v>#VALUE!</v>
      </c>
      <c r="CU14" s="27" t="e">
        <f>VLOOKUP(CQ14,$X$14:$AF$17,5,FALSE)</f>
        <v>#VALUE!</v>
      </c>
      <c r="CV14" s="27" t="e">
        <f>VLOOKUP(CQ14,$X$14:$AF$17,6,FALSE)</f>
        <v>#VALUE!</v>
      </c>
      <c r="CW14" s="27" t="e">
        <f>VLOOKUP(CQ14,$X$14:$AF$17,7,FALSE)</f>
        <v>#VALUE!</v>
      </c>
      <c r="CX14" s="27" t="e">
        <f>VLOOKUP(CQ14,$X$14:$AF$17,8,FALSE)</f>
        <v>#VALUE!</v>
      </c>
      <c r="CY14" s="27" t="e">
        <f>VLOOKUP(CQ14,$X$14:$AF$17,9,FALSE)</f>
        <v>#VALUE!</v>
      </c>
      <c r="DA14" s="1" t="e">
        <f>IF(ISNA(VLOOKUP(CQ14,K$6:L$23,1,FALSE))=TRUE,CM17,VLOOKUP(CQ14,K$6:L$23,1,FALSE))</f>
        <v>#VALUE!</v>
      </c>
      <c r="DB14" s="1" t="e">
        <f>IF(ISNA(VLOOKUP(CQ14,K$6:L$23,2,FALSE))=TRUE,CM17,VLOOKUP(CQ14,K$6:L$23,2,FALSE))</f>
        <v>#VALUE!</v>
      </c>
      <c r="DD14" s="1" t="e">
        <f>IF(AND(CR15=CR14,CY15=CY14,DA15=CM15,DB15=CM14),DA15,CM14)</f>
        <v>#VALUE!</v>
      </c>
      <c r="DE14" s="26" t="e">
        <f>VLOOKUP(DD14,$X$14:$AF$17,2,FALSE)</f>
        <v>#VALUE!</v>
      </c>
      <c r="DF14" s="27" t="e">
        <f>VLOOKUP(DD14,$X$14:$AF$17,3,FALSE)</f>
        <v>#VALUE!</v>
      </c>
      <c r="DG14" s="27" t="e">
        <f>VLOOKUP(DD14,$X$14:$AF$17,4,FALSE)</f>
        <v>#VALUE!</v>
      </c>
      <c r="DH14" s="27" t="e">
        <f>VLOOKUP(DD14,$X$14:$AF$17,5,FALSE)</f>
        <v>#VALUE!</v>
      </c>
      <c r="DI14" s="27" t="e">
        <f>VLOOKUP(DD14,$X$14:$AF$17,6,FALSE)</f>
        <v>#VALUE!</v>
      </c>
      <c r="DJ14" s="27" t="e">
        <f>VLOOKUP(DD14,$X$14:$AF$17,7,FALSE)</f>
        <v>#VALUE!</v>
      </c>
      <c r="DK14" s="27" t="e">
        <f>VLOOKUP(DD14,$X$14:$AF$17,8,FALSE)</f>
        <v>#VALUE!</v>
      </c>
      <c r="DL14" s="27" t="e">
        <f>VLOOKUP(DD14,$X$14:$AF$17,9,FALSE)</f>
        <v>#VALUE!</v>
      </c>
    </row>
    <row r="15" spans="2:116" ht="22.5" customHeight="1" x14ac:dyDescent="0.3">
      <c r="B15" s="94">
        <v>10</v>
      </c>
      <c r="C15" s="85">
        <v>46189</v>
      </c>
      <c r="D15" s="86">
        <v>0.75</v>
      </c>
      <c r="E15" s="146" t="s">
        <v>89</v>
      </c>
      <c r="F15" s="3">
        <v>1</v>
      </c>
      <c r="G15" s="3">
        <v>4</v>
      </c>
      <c r="H15" s="147" t="s">
        <v>91</v>
      </c>
      <c r="I15" s="168" t="s">
        <v>65</v>
      </c>
      <c r="J15" s="87" t="s">
        <v>9</v>
      </c>
      <c r="K15" s="6" t="str">
        <f t="shared" ref="K15:K21" si="2">IF(F13&lt;&gt;"",IF(F13&gt;G13,E13,IF(G13&gt;F13,H13,"Empate")),"")</f>
        <v>ESTORIL ÉLITE</v>
      </c>
      <c r="L15" s="6" t="str">
        <f t="shared" ref="L15:L21" si="3">IF(F13&lt;&gt;"",IF(F13&lt;G13,E13,IF(G13&lt;F13,H13,"Empate")),"")</f>
        <v>TORRE "B"</v>
      </c>
      <c r="N15" s="155" t="s">
        <v>91</v>
      </c>
      <c r="O15" s="136">
        <f>SUM(P15:R15)</f>
        <v>2</v>
      </c>
      <c r="P15" s="137">
        <v>1</v>
      </c>
      <c r="Q15" s="137">
        <v>0</v>
      </c>
      <c r="R15" s="137">
        <v>1</v>
      </c>
      <c r="S15" s="137">
        <v>5</v>
      </c>
      <c r="T15" s="137">
        <v>5</v>
      </c>
      <c r="U15" s="137">
        <f>S15-T15</f>
        <v>0</v>
      </c>
      <c r="V15" s="138">
        <v>3</v>
      </c>
      <c r="X15" s="14" t="s">
        <v>90</v>
      </c>
      <c r="Y15" s="15" t="e">
        <f>DCOUNT($E$5:$F$26,$F$5,$Y18:$Y18)+DCOUNT($G$5:$H$26,$G$5,$Y18:$Y18)</f>
        <v>#VALUE!</v>
      </c>
      <c r="Z15" s="15">
        <f>COUNTIF($K$6:$K$32,Y18)</f>
        <v>0</v>
      </c>
      <c r="AA15" s="15" t="e">
        <f>Y15-Z15-AB15</f>
        <v>#VALUE!</v>
      </c>
      <c r="AB15" s="15">
        <f>COUNTIF($L$6:$L$32,Y18)</f>
        <v>2</v>
      </c>
      <c r="AC15" s="15" t="e">
        <f>DSUM($E$5:$F$26,$F$5,$Y18:$Y18)+DSUM($G$5:$H$26,$G$5,$Y18:$Y18)</f>
        <v>#VALUE!</v>
      </c>
      <c r="AD15" s="15" t="e">
        <f>DSUM($E$5:$G$26,$G$5,$Y18:$Y18)+DSUM($F$5:$H$26,$F$5,$Y18:$Y18)</f>
        <v>#VALUE!</v>
      </c>
      <c r="AE15" s="15" t="e">
        <f>AC15-AD15</f>
        <v>#VALUE!</v>
      </c>
      <c r="AF15" s="16" t="e">
        <f>Z15*3+AA15*1</f>
        <v>#VALUE!</v>
      </c>
      <c r="AH15" s="31" t="str">
        <f>X15</f>
        <v>ALGUEIRÃO</v>
      </c>
      <c r="AI15" s="32" t="e">
        <f>AF15</f>
        <v>#VALUE!</v>
      </c>
      <c r="AJ15" s="30" t="e">
        <f>IF(AI15&lt;=AI14,AH15,AH14)</f>
        <v>#VALUE!</v>
      </c>
      <c r="AK15" s="32" t="e">
        <f>VLOOKUP(AJ15,X14:AF17,9,FALSE)</f>
        <v>#VALUE!</v>
      </c>
      <c r="AL15" s="10" t="e">
        <f>AJ15</f>
        <v>#VALUE!</v>
      </c>
      <c r="AM15" s="32" t="e">
        <f>VLOOKUP(AL15,X14:AF17,9,FALSE)</f>
        <v>#VALUE!</v>
      </c>
      <c r="AN15" s="10" t="e">
        <f>AL15</f>
        <v>#VALUE!</v>
      </c>
      <c r="AO15" s="32" t="e">
        <f>VLOOKUP(AN15,X14:AF17,9,FALSE)</f>
        <v>#VALUE!</v>
      </c>
      <c r="AP15" s="30" t="e">
        <f>IF(AO15&gt;=AO16,AN15,AN16)</f>
        <v>#VALUE!</v>
      </c>
      <c r="AQ15" s="32" t="e">
        <f>VLOOKUP(AP15,X14:AF17,9,FALSE)</f>
        <v>#VALUE!</v>
      </c>
      <c r="AR15" s="30" t="e">
        <f>IF(AQ15&gt;=AQ17,AP15,AP17)</f>
        <v>#VALUE!</v>
      </c>
      <c r="AS15" s="32" t="e">
        <f>VLOOKUP(AR15,X14:AF17,9,FALSE)</f>
        <v>#VALUE!</v>
      </c>
      <c r="AU15" s="33"/>
      <c r="AV15" s="34" t="e">
        <f>AR15</f>
        <v>#VALUE!</v>
      </c>
      <c r="AW15" s="35" t="e">
        <f>AS15</f>
        <v>#VALUE!</v>
      </c>
      <c r="AX15" s="32" t="e">
        <f>VLOOKUP(AV15,X14:AF17,8,FALSE)</f>
        <v>#VALUE!</v>
      </c>
      <c r="AY15" s="30" t="e">
        <f>IF(AND(AW14=AW15,AX15&gt;AX14),AV14,AV15)</f>
        <v>#VALUE!</v>
      </c>
      <c r="AZ15" s="32" t="e">
        <f>VLOOKUP(AY15,X14:AF17,9,FALSE)</f>
        <v>#VALUE!</v>
      </c>
      <c r="BA15" s="32" t="e">
        <f>VLOOKUP(AY15,X14:AF17,8,FALSE)</f>
        <v>#VALUE!</v>
      </c>
      <c r="BB15" s="30" t="e">
        <f>IF(AND(AZ15=AZ16,BA16&gt;BA15),AY16,AY15)</f>
        <v>#VALUE!</v>
      </c>
      <c r="BC15" s="32"/>
      <c r="BD15" s="32"/>
      <c r="BF15" s="36" t="e">
        <f>AZ15</f>
        <v>#VALUE!</v>
      </c>
      <c r="BG15" s="37" t="e">
        <f>BB15</f>
        <v>#VALUE!</v>
      </c>
      <c r="BI15" s="13" t="e">
        <f>BG15</f>
        <v>#VALUE!</v>
      </c>
      <c r="BJ15" s="26" t="e">
        <f>VLOOKUP(BI15,X14:AF17,2,FALSE)</f>
        <v>#VALUE!</v>
      </c>
      <c r="BK15" s="27" t="e">
        <f>VLOOKUP(BI15,X14:AF17,3,FALSE)</f>
        <v>#VALUE!</v>
      </c>
      <c r="BL15" s="27" t="e">
        <f>VLOOKUP(BI15,X14:AF17,4,FALSE)</f>
        <v>#VALUE!</v>
      </c>
      <c r="BM15" s="27" t="e">
        <f>VLOOKUP(BI15,X14:AF17,5,FALSE)</f>
        <v>#VALUE!</v>
      </c>
      <c r="BN15" s="27" t="e">
        <f>VLOOKUP(BI15,X14:AF17,6,FALSE)</f>
        <v>#VALUE!</v>
      </c>
      <c r="BO15" s="27" t="e">
        <f>VLOOKUP(BI15,X14:AF17,7,FALSE)</f>
        <v>#VALUE!</v>
      </c>
      <c r="BP15" s="27" t="e">
        <f>VLOOKUP(BI15,X14:AF17,8,FALSE)</f>
        <v>#VALUE!</v>
      </c>
      <c r="BQ15" s="27" t="e">
        <f>VLOOKUP(BI15,X14:AF17,9,FALSE)</f>
        <v>#VALUE!</v>
      </c>
      <c r="BR15" s="1" t="e">
        <f>BI15</f>
        <v>#VALUE!</v>
      </c>
      <c r="BS15" s="1" t="e">
        <f>VLOOKUP(BR15,BI14:BQ17,9,FALSE)</f>
        <v>#VALUE!</v>
      </c>
      <c r="BT15" s="1" t="e">
        <f>VLOOKUP(BR15,BI14:BQ17,8,FALSE)</f>
        <v>#VALUE!</v>
      </c>
      <c r="BU15" s="28" t="e">
        <f>IF(AND(BS14=BS15,BT15&gt;BT14),BR14,BR15)</f>
        <v>#VALUE!</v>
      </c>
      <c r="BV15" s="29" t="e">
        <f>VLOOKUP(BU15,BI14:BQ17,9,FALSE)</f>
        <v>#VALUE!</v>
      </c>
      <c r="BW15" s="29" t="e">
        <f>VLOOKUP(BU15,BI14:BQ17,8,FALSE)</f>
        <v>#VALUE!</v>
      </c>
      <c r="BX15" s="29" t="e">
        <f>IF(AND(BV15=BV17,BW17&gt;BW15),BU17,BU15)</f>
        <v>#VALUE!</v>
      </c>
      <c r="BY15" s="1" t="e">
        <f>VLOOKUP(BX15,BI14:BQ17,9,FALSE)</f>
        <v>#VALUE!</v>
      </c>
      <c r="BZ15" s="12" t="e">
        <f>VLOOKUP(BX15,BI14:BQ17,8,FALSE)</f>
        <v>#VALUE!</v>
      </c>
      <c r="CA15" s="1" t="e">
        <f>IF(AND(BY15=BY16,BZ16&gt;BZ15),BX16,BX15)</f>
        <v>#VALUE!</v>
      </c>
      <c r="CB15" s="1" t="e">
        <f>VLOOKUP(CA15,BI14:BQ17,9,FALSE)</f>
        <v>#VALUE!</v>
      </c>
      <c r="CC15" s="1" t="e">
        <f>VLOOKUP(CA15,BI14:BQ17,8,FALSE)</f>
        <v>#VALUE!</v>
      </c>
      <c r="CD15" s="12" t="e">
        <f>VLOOKUP(CA15,BI14:BQ17,6,FALSE)</f>
        <v>#VALUE!</v>
      </c>
      <c r="CE15" s="28" t="e">
        <f>IF(AND(CB14=CB15,CC14=CC15,CD15&gt;CD14),CA14,CA15)</f>
        <v>#VALUE!</v>
      </c>
      <c r="CF15" s="1" t="e">
        <f>VLOOKUP(CE15,BI14:BQ17,9,FALSE)</f>
        <v>#VALUE!</v>
      </c>
      <c r="CG15" s="1" t="e">
        <f>VLOOKUP(CE15,BI14:BQ17,8,FALSE)</f>
        <v>#VALUE!</v>
      </c>
      <c r="CH15" s="1" t="e">
        <f>VLOOKUP(CE15,BI14:BQ17,6,FALSE)</f>
        <v>#VALUE!</v>
      </c>
      <c r="CI15" s="29" t="e">
        <f>IF(AND(CF15=CF17,CG15=CG17,CH17&gt;CH15),CE17,CE15)</f>
        <v>#VALUE!</v>
      </c>
      <c r="CJ15" s="1" t="e">
        <f>VLOOKUP(CI15,BI14:BQ17,9,FALSE)</f>
        <v>#VALUE!</v>
      </c>
      <c r="CK15" s="1" t="e">
        <f>VLOOKUP(CI15,BI14:BQ17,8,FALSE)</f>
        <v>#VALUE!</v>
      </c>
      <c r="CL15" s="1" t="e">
        <f>VLOOKUP(CI15,BI14:BQ17,6,FALSE)</f>
        <v>#VALUE!</v>
      </c>
      <c r="CM15" s="29" t="e">
        <f>IF(AND(CJ15=CJ16,CK15=CK16,CL16&gt;CL15),CI16,CI15)</f>
        <v>#VALUE!</v>
      </c>
      <c r="CN15" s="1" t="e">
        <f>VLOOKUP(CM15,BI14:BQ17,9,FALSE)</f>
        <v>#VALUE!</v>
      </c>
      <c r="CO15" s="1" t="e">
        <f>VLOOKUP(CM15,BI14:BQ17,8,FALSE)</f>
        <v>#VALUE!</v>
      </c>
      <c r="CP15" s="1" t="e">
        <f>VLOOKUP(CM15,BI14:BQ17,6,FALSE)</f>
        <v>#VALUE!</v>
      </c>
      <c r="CQ15" s="13" t="e">
        <f>CM15</f>
        <v>#VALUE!</v>
      </c>
      <c r="CR15" s="26" t="e">
        <f>VLOOKUP(CQ15,$X$14:$AF$17,2,FALSE)</f>
        <v>#VALUE!</v>
      </c>
      <c r="CS15" s="27" t="e">
        <f>VLOOKUP(CQ15,$X$14:$AF$17,3,FALSE)</f>
        <v>#VALUE!</v>
      </c>
      <c r="CT15" s="27" t="e">
        <f>VLOOKUP(CQ15,$X$14:$AF$17,4,FALSE)</f>
        <v>#VALUE!</v>
      </c>
      <c r="CU15" s="27" t="e">
        <f>VLOOKUP(CQ15,$X$14:$AF$17,5,FALSE)</f>
        <v>#VALUE!</v>
      </c>
      <c r="CV15" s="27" t="e">
        <f>VLOOKUP(CQ15,$X$14:$AF$17,6,FALSE)</f>
        <v>#VALUE!</v>
      </c>
      <c r="CW15" s="27" t="e">
        <f>VLOOKUP(CQ15,$X$14:$AF$17,7,FALSE)</f>
        <v>#VALUE!</v>
      </c>
      <c r="CX15" s="27" t="e">
        <f>VLOOKUP(CQ15,$X$14:$AF$17,8,FALSE)</f>
        <v>#VALUE!</v>
      </c>
      <c r="CY15" s="27" t="e">
        <f>VLOOKUP(CQ15,$X$14:$AF$17,9,FALSE)</f>
        <v>#VALUE!</v>
      </c>
      <c r="DA15" s="1" t="e">
        <f>IF(ISNA(VLOOKUP(CQ15,K$6:L$23,1,FALSE))=TRUE,CM17,VLOOKUP(CQ15,K$6:L$23,1,FALSE))</f>
        <v>#VALUE!</v>
      </c>
      <c r="DB15" s="1" t="e">
        <f>IF(ISNA(VLOOKUP(CQ15,K$6:L$23,2,FALSE))=TRUE,CM17,VLOOKUP(CQ15,K$6:L$23,2,FALSE))</f>
        <v>#VALUE!</v>
      </c>
      <c r="DD15" s="1" t="e">
        <f>IF(DD14=CM15,CM14,IF(AND(CR16=CR15,CY16=CY15,DA16=CM16,DB16=CM15),DA16,CM15))</f>
        <v>#VALUE!</v>
      </c>
      <c r="DE15" s="26" t="e">
        <f>VLOOKUP(DD15,$X$14:$AF$17,2,FALSE)</f>
        <v>#VALUE!</v>
      </c>
      <c r="DF15" s="27" t="e">
        <f>VLOOKUP(DD15,$X$14:$AF$17,3,FALSE)</f>
        <v>#VALUE!</v>
      </c>
      <c r="DG15" s="27" t="e">
        <f>VLOOKUP(DD15,$X$14:$AF$17,4,FALSE)</f>
        <v>#VALUE!</v>
      </c>
      <c r="DH15" s="27" t="e">
        <f>VLOOKUP(DD15,$X$14:$AF$17,5,FALSE)</f>
        <v>#VALUE!</v>
      </c>
      <c r="DI15" s="27" t="e">
        <f>VLOOKUP(DD15,$X$14:$AF$17,6,FALSE)</f>
        <v>#VALUE!</v>
      </c>
      <c r="DJ15" s="27" t="e">
        <f>VLOOKUP(DD15,$X$14:$AF$17,7,FALSE)</f>
        <v>#VALUE!</v>
      </c>
      <c r="DK15" s="27" t="e">
        <f>VLOOKUP(DD15,$X$14:$AF$17,8,FALSE)</f>
        <v>#VALUE!</v>
      </c>
      <c r="DL15" s="27" t="e">
        <f>VLOOKUP(DD15,$X$14:$AF$17,9,FALSE)</f>
        <v>#VALUE!</v>
      </c>
    </row>
    <row r="16" spans="2:116" ht="22.5" customHeight="1" x14ac:dyDescent="0.3">
      <c r="B16" s="94">
        <v>11</v>
      </c>
      <c r="C16" s="85">
        <v>46189</v>
      </c>
      <c r="D16" s="86">
        <v>0.75</v>
      </c>
      <c r="E16" s="146" t="s">
        <v>86</v>
      </c>
      <c r="F16" s="3">
        <v>1</v>
      </c>
      <c r="G16" s="3">
        <v>2</v>
      </c>
      <c r="H16" s="146" t="s">
        <v>92</v>
      </c>
      <c r="I16" s="168" t="s">
        <v>84</v>
      </c>
      <c r="J16" s="87" t="s">
        <v>9</v>
      </c>
      <c r="K16" s="6" t="str">
        <f t="shared" si="2"/>
        <v>CENTRAL 32</v>
      </c>
      <c r="L16" s="6" t="str">
        <f t="shared" si="3"/>
        <v>ALGUEIRÃO</v>
      </c>
      <c r="N16" s="156" t="s">
        <v>86</v>
      </c>
      <c r="O16" s="139">
        <f>SUM(P16:R16)</f>
        <v>2</v>
      </c>
      <c r="P16" s="140">
        <v>0</v>
      </c>
      <c r="Q16" s="140">
        <v>0</v>
      </c>
      <c r="R16" s="140">
        <v>2</v>
      </c>
      <c r="S16" s="140">
        <v>2</v>
      </c>
      <c r="T16" s="140">
        <v>7</v>
      </c>
      <c r="U16" s="140">
        <f>S16-T16</f>
        <v>-5</v>
      </c>
      <c r="V16" s="141">
        <v>0</v>
      </c>
      <c r="X16" s="14" t="s">
        <v>91</v>
      </c>
      <c r="Y16" s="15" t="e">
        <f>DCOUNT($E$5:$F$26,$F$5,$Z18:$Z18)+DCOUNT($G$5:$H$26,$G$5,$Z18:$Z18)</f>
        <v>#VALUE!</v>
      </c>
      <c r="Z16" s="15">
        <f>COUNTIF($K$6:$K$32,Z18)</f>
        <v>1</v>
      </c>
      <c r="AA16" s="15" t="e">
        <f>Y16-Z16-AB16</f>
        <v>#VALUE!</v>
      </c>
      <c r="AB16" s="15">
        <f>COUNTIF($L$6:$L$32,Z18)</f>
        <v>1</v>
      </c>
      <c r="AC16" s="15" t="e">
        <f>DSUM($E$5:$F$26,$F$5,$Z18:$Z18)+DSUM($G$5:$H$26,$G$5,$Z18:$Z18)</f>
        <v>#VALUE!</v>
      </c>
      <c r="AD16" s="15" t="e">
        <f>DSUM($E$5:$G$26,$G$5,$Z18:$Z18)+DSUM($F$5:$H$26,$F$5,$Z18:$Z18)</f>
        <v>#VALUE!</v>
      </c>
      <c r="AE16" s="15" t="e">
        <f>AC16-AD16</f>
        <v>#VALUE!</v>
      </c>
      <c r="AF16" s="16" t="e">
        <f>Z16*3+AA16*1</f>
        <v>#VALUE!</v>
      </c>
      <c r="AH16" s="31" t="str">
        <f>X16</f>
        <v>ESTORIL AC</v>
      </c>
      <c r="AI16" s="32" t="e">
        <f>AF16</f>
        <v>#VALUE!</v>
      </c>
      <c r="AJ16" s="10" t="str">
        <f>AH16</f>
        <v>ESTORIL AC</v>
      </c>
      <c r="AK16" s="32" t="e">
        <f>VLOOKUP(AJ16,X14:AF17,9,FALSE)</f>
        <v>#VALUE!</v>
      </c>
      <c r="AL16" s="30" t="e">
        <f>IF(AK16&lt;=AK14,AJ16,AJ14)</f>
        <v>#VALUE!</v>
      </c>
      <c r="AM16" s="32" t="e">
        <f>VLOOKUP(AL16,X14:AF17,9,FALSE)</f>
        <v>#VALUE!</v>
      </c>
      <c r="AN16" s="10" t="e">
        <f>AL16</f>
        <v>#VALUE!</v>
      </c>
      <c r="AO16" s="32" t="e">
        <f>VLOOKUP(AN16,X14:AF17,9,FALSE)</f>
        <v>#VALUE!</v>
      </c>
      <c r="AP16" s="30" t="e">
        <f>IF(AO16&lt;=AO15,AN16,AN15)</f>
        <v>#VALUE!</v>
      </c>
      <c r="AQ16" s="32" t="e">
        <f>VLOOKUP(AP16,X14:AF17,9,FALSE)</f>
        <v>#VALUE!</v>
      </c>
      <c r="AR16" s="10" t="e">
        <f>AP16</f>
        <v>#VALUE!</v>
      </c>
      <c r="AS16" s="32" t="e">
        <f>VLOOKUP(AR16,X14:AF17,9,FALSE)</f>
        <v>#VALUE!</v>
      </c>
      <c r="AT16" s="30" t="e">
        <f>IF(AS16&gt;=AS17,AR16,AR17)</f>
        <v>#VALUE!</v>
      </c>
      <c r="AU16" s="38" t="e">
        <f>VLOOKUP(AT16,X14:AF17,9,FALSE)</f>
        <v>#VALUE!</v>
      </c>
      <c r="AV16" s="34" t="e">
        <f>AT16</f>
        <v>#VALUE!</v>
      </c>
      <c r="AW16" s="35" t="e">
        <f>AU16</f>
        <v>#VALUE!</v>
      </c>
      <c r="AX16" s="32" t="e">
        <f>VLOOKUP(AV16,X14:AF17,8,FALSE)</f>
        <v>#VALUE!</v>
      </c>
      <c r="AY16" s="10" t="e">
        <f>AV16</f>
        <v>#VALUE!</v>
      </c>
      <c r="AZ16" s="32" t="e">
        <f>VLOOKUP(AY16,X14:AF17,9,FALSE)</f>
        <v>#VALUE!</v>
      </c>
      <c r="BA16" s="32" t="e">
        <f>VLOOKUP(AY16,X14:AF17,8,FALSE)</f>
        <v>#VALUE!</v>
      </c>
      <c r="BB16" s="30" t="e">
        <f>IF(AND(AZ15=AZ16,BA16&gt;BA15),AY15,AY16)</f>
        <v>#VALUE!</v>
      </c>
      <c r="BC16" s="32" t="e">
        <f>VLOOKUP(BB16,X14:AF17,9,FALSE)</f>
        <v>#VALUE!</v>
      </c>
      <c r="BD16" s="32" t="e">
        <f>VLOOKUP(BB16,X14:AF17,8,FALSE)</f>
        <v>#VALUE!</v>
      </c>
      <c r="BE16" s="30" t="e">
        <f>IF(AND(BC16=BC17,BD17&gt;BD16),BB17,BB16)</f>
        <v>#VALUE!</v>
      </c>
      <c r="BF16" s="36" t="e">
        <f>BC16</f>
        <v>#VALUE!</v>
      </c>
      <c r="BG16" s="37" t="e">
        <f>BE16</f>
        <v>#VALUE!</v>
      </c>
      <c r="BI16" s="13" t="e">
        <f>BG16</f>
        <v>#VALUE!</v>
      </c>
      <c r="BJ16" s="26" t="e">
        <f>VLOOKUP(BI16,X14:AF17,2,FALSE)</f>
        <v>#VALUE!</v>
      </c>
      <c r="BK16" s="27" t="e">
        <f>VLOOKUP(BI16,X14:AF17,3,FALSE)</f>
        <v>#VALUE!</v>
      </c>
      <c r="BL16" s="27" t="e">
        <f>VLOOKUP(BI16,X14:AF17,4,FALSE)</f>
        <v>#VALUE!</v>
      </c>
      <c r="BM16" s="27" t="e">
        <f>VLOOKUP(BI16,X14:AF17,5,FALSE)</f>
        <v>#VALUE!</v>
      </c>
      <c r="BN16" s="27" t="e">
        <f>VLOOKUP(BI16,X14:AF17,6,FALSE)</f>
        <v>#VALUE!</v>
      </c>
      <c r="BO16" s="27" t="e">
        <f>VLOOKUP(BI16,X14:AF17,7,FALSE)</f>
        <v>#VALUE!</v>
      </c>
      <c r="BP16" s="27" t="e">
        <f>VLOOKUP(BI16,X14:AF17,8,FALSE)</f>
        <v>#VALUE!</v>
      </c>
      <c r="BQ16" s="27" t="e">
        <f>VLOOKUP(BI16,X14:AF17,9,FALSE)</f>
        <v>#VALUE!</v>
      </c>
      <c r="BR16" s="1" t="e">
        <f>BI16</f>
        <v>#VALUE!</v>
      </c>
      <c r="BS16" s="1" t="e">
        <f>VLOOKUP(BR16,BI14:BQ17,9,FALSE)</f>
        <v>#VALUE!</v>
      </c>
      <c r="BT16" s="1" t="e">
        <f>VLOOKUP(BR16,BI14:BQ17,8,FALSE)</f>
        <v>#VALUE!</v>
      </c>
      <c r="BU16" s="29" t="e">
        <f>IF(AND(BS16=BS17,BT17&gt;BT16),BR17,BR16)</f>
        <v>#VALUE!</v>
      </c>
      <c r="BV16" s="29" t="e">
        <f>VLOOKUP(BU16,BI14:BQ17,9,FALSE)</f>
        <v>#VALUE!</v>
      </c>
      <c r="BW16" s="29" t="e">
        <f>VLOOKUP(BU16,BI14:BQ17,8,FALSE)</f>
        <v>#VALUE!</v>
      </c>
      <c r="BX16" s="28" t="e">
        <f>IF(AND(BV14=BV16,BW16&gt;BW14),BU14,BU16)</f>
        <v>#VALUE!</v>
      </c>
      <c r="BY16" s="1" t="e">
        <f>VLOOKUP(BX16,BI14:BQ17,9,FALSE)</f>
        <v>#VALUE!</v>
      </c>
      <c r="BZ16" s="12" t="e">
        <f>VLOOKUP(BX16,BI14:BQ17,8,FALSE)</f>
        <v>#VALUE!</v>
      </c>
      <c r="CA16" s="1" t="e">
        <f>IF(AND(BY15=BY16,BZ16&gt;BZ15),BX15,BX16)</f>
        <v>#VALUE!</v>
      </c>
      <c r="CB16" s="1" t="e">
        <f>VLOOKUP(CA16,BI14:BQ17,9,FALSE)</f>
        <v>#VALUE!</v>
      </c>
      <c r="CC16" s="1" t="e">
        <f>VLOOKUP(CA16,BI14:BQ17,8,FALSE)</f>
        <v>#VALUE!</v>
      </c>
      <c r="CD16" s="12" t="e">
        <f>VLOOKUP(CA16,BI14:BQ17,6,FALSE)</f>
        <v>#VALUE!</v>
      </c>
      <c r="CE16" s="29" t="e">
        <f>IF(AND(CB16=CB17,CC16=CC17,CD17&gt;CD16),CA17,CA16)</f>
        <v>#VALUE!</v>
      </c>
      <c r="CF16" s="1" t="e">
        <f>VLOOKUP(CE16,BI14:BQ17,9,FALSE)</f>
        <v>#VALUE!</v>
      </c>
      <c r="CG16" s="1" t="e">
        <f>VLOOKUP(CE16,BI14:BQ17,8,FALSE)</f>
        <v>#VALUE!</v>
      </c>
      <c r="CH16" s="1" t="e">
        <f>VLOOKUP(CE16,BI14:BQ17,6,FALSE)</f>
        <v>#VALUE!</v>
      </c>
      <c r="CI16" s="28" t="e">
        <f>IF(AND(CF14=CF16,CG14=CG16,CH16&gt;CH14),CE14,CE16)</f>
        <v>#VALUE!</v>
      </c>
      <c r="CJ16" s="1" t="e">
        <f>VLOOKUP(CI16,BI14:BQ17,9,FALSE)</f>
        <v>#VALUE!</v>
      </c>
      <c r="CK16" s="1" t="e">
        <f>VLOOKUP(CI16,BI14:BQ17,8,FALSE)</f>
        <v>#VALUE!</v>
      </c>
      <c r="CL16" s="1" t="e">
        <f>VLOOKUP(CI16,BI14:BQ17,6,FALSE)</f>
        <v>#VALUE!</v>
      </c>
      <c r="CM16" s="29" t="e">
        <f>IF(AND(CJ15=CJ16,CK15=CK16,CL16&gt;CL15),CI15,CI16)</f>
        <v>#VALUE!</v>
      </c>
      <c r="CN16" s="1" t="e">
        <f>VLOOKUP(CM16,BI14:BQ17,9,FALSE)</f>
        <v>#VALUE!</v>
      </c>
      <c r="CO16" s="1" t="e">
        <f>VLOOKUP(CM16,BI14:BQ17,8,FALSE)</f>
        <v>#VALUE!</v>
      </c>
      <c r="CP16" s="1" t="e">
        <f>VLOOKUP(CM16,BI14:BQ17,6,FALSE)</f>
        <v>#VALUE!</v>
      </c>
      <c r="CQ16" s="13" t="e">
        <f>CM16</f>
        <v>#VALUE!</v>
      </c>
      <c r="CR16" s="26" t="e">
        <f>VLOOKUP(CQ16,$X$14:$AF$17,2,FALSE)</f>
        <v>#VALUE!</v>
      </c>
      <c r="CS16" s="27" t="e">
        <f>VLOOKUP(CQ16,$X$14:$AF$17,3,FALSE)</f>
        <v>#VALUE!</v>
      </c>
      <c r="CT16" s="27" t="e">
        <f>VLOOKUP(CQ16,$X$14:$AF$17,4,FALSE)</f>
        <v>#VALUE!</v>
      </c>
      <c r="CU16" s="27" t="e">
        <f>VLOOKUP(CQ16,$X$14:$AF$17,5,FALSE)</f>
        <v>#VALUE!</v>
      </c>
      <c r="CV16" s="27" t="e">
        <f>VLOOKUP(CQ16,$X$14:$AF$17,6,FALSE)</f>
        <v>#VALUE!</v>
      </c>
      <c r="CW16" s="27" t="e">
        <f>VLOOKUP(CQ16,$X$14:$AF$17,7,FALSE)</f>
        <v>#VALUE!</v>
      </c>
      <c r="CX16" s="27" t="e">
        <f>VLOOKUP(CQ16,$X$14:$AF$17,8,FALSE)</f>
        <v>#VALUE!</v>
      </c>
      <c r="CY16" s="27" t="e">
        <f>VLOOKUP(CQ16,$X$14:$AF$17,9,FALSE)</f>
        <v>#VALUE!</v>
      </c>
      <c r="DA16" s="1" t="e">
        <f>IF(ISNA(VLOOKUP(CQ16,K$6:L$23,1,FALSE))=TRUE,CM17,VLOOKUP(CQ16,K$6:L$23,1,FALSE))</f>
        <v>#VALUE!</v>
      </c>
      <c r="DB16" s="1" t="e">
        <f>IF(ISNA(VLOOKUP(CQ16,K$6:L$23,2,FALSE))=TRUE,CM17,VLOOKUP(CQ16,K$6:L$23,2,FALSE))</f>
        <v>#VALUE!</v>
      </c>
      <c r="DD16" s="1" t="e">
        <f>IF(DD15=CM16,CM15,IF(AND(CR17=CR16,CY17=CY16,DA17=CM17,DB17=CM16),DA17,CM16))</f>
        <v>#VALUE!</v>
      </c>
      <c r="DE16" s="26" t="e">
        <f>VLOOKUP(DD16,$X$14:$AF$17,2,FALSE)</f>
        <v>#VALUE!</v>
      </c>
      <c r="DF16" s="27" t="e">
        <f>VLOOKUP(DD16,$X$14:$AF$17,3,FALSE)</f>
        <v>#VALUE!</v>
      </c>
      <c r="DG16" s="27" t="e">
        <f>VLOOKUP(DD16,$X$14:$AF$17,4,FALSE)</f>
        <v>#VALUE!</v>
      </c>
      <c r="DH16" s="27" t="e">
        <f>VLOOKUP(DD16,$X$14:$AF$17,5,FALSE)</f>
        <v>#VALUE!</v>
      </c>
      <c r="DI16" s="27" t="e">
        <f>VLOOKUP(DD16,$X$14:$AF$17,6,FALSE)</f>
        <v>#VALUE!</v>
      </c>
      <c r="DJ16" s="27" t="e">
        <f>VLOOKUP(DD16,$X$14:$AF$17,7,FALSE)</f>
        <v>#VALUE!</v>
      </c>
      <c r="DK16" s="27" t="e">
        <f>VLOOKUP(DD16,$X$14:$AF$17,8,FALSE)</f>
        <v>#VALUE!</v>
      </c>
      <c r="DL16" s="27" t="e">
        <f>VLOOKUP(DD16,$X$14:$AF$17,9,FALSE)</f>
        <v>#VALUE!</v>
      </c>
    </row>
    <row r="17" spans="2:116" ht="22.5" customHeight="1" x14ac:dyDescent="0.3">
      <c r="B17" s="94">
        <v>12</v>
      </c>
      <c r="C17" s="88">
        <v>46189</v>
      </c>
      <c r="D17" s="89">
        <v>0.75</v>
      </c>
      <c r="E17" s="149" t="s">
        <v>87</v>
      </c>
      <c r="F17" s="3">
        <v>3</v>
      </c>
      <c r="G17" s="3">
        <v>5</v>
      </c>
      <c r="H17" s="149" t="s">
        <v>88</v>
      </c>
      <c r="I17" s="169" t="s">
        <v>131</v>
      </c>
      <c r="J17" s="90" t="s">
        <v>10</v>
      </c>
      <c r="K17" s="6" t="str">
        <f t="shared" si="2"/>
        <v>ESTORIL AC</v>
      </c>
      <c r="L17" s="6" t="str">
        <f t="shared" si="3"/>
        <v>REAL SC</v>
      </c>
      <c r="X17" s="4" t="s">
        <v>92</v>
      </c>
      <c r="Y17" s="39" t="e">
        <f>DCOUNT($E$5:$F$26,$F$5,$AA18:$AA18)+DCOUNT($G$5:$H$26,$G$5,$AA18:$AA18)</f>
        <v>#VALUE!</v>
      </c>
      <c r="Z17" s="39">
        <f>COUNTIF($K$6:$K$32,AA18)</f>
        <v>1</v>
      </c>
      <c r="AA17" s="39" t="e">
        <f>Y17-Z17-AB17</f>
        <v>#VALUE!</v>
      </c>
      <c r="AB17" s="39">
        <f>COUNTIF($L$6:$L$32,AA18)</f>
        <v>0</v>
      </c>
      <c r="AC17" s="39" t="e">
        <f>DSUM($E$5:$F$26,$F$5,$AA18:$AA18)+DSUM($G$5:$H$26,$G$5,$AA18:$AA18)</f>
        <v>#VALUE!</v>
      </c>
      <c r="AD17" s="39" t="e">
        <f>DSUM($E$5:$G$26,$G$5,$AA18:$AA18)+DSUM($F$5:$H$26,$F$5,$AA18:$AA18)</f>
        <v>#VALUE!</v>
      </c>
      <c r="AE17" s="39" t="e">
        <f>AC17-AD17</f>
        <v>#VALUE!</v>
      </c>
      <c r="AF17" s="40" t="e">
        <f>Z17*3+AA17*1</f>
        <v>#VALUE!</v>
      </c>
      <c r="AH17" s="41" t="str">
        <f>X17</f>
        <v>MARISTAS</v>
      </c>
      <c r="AI17" s="42" t="e">
        <f>AF17</f>
        <v>#VALUE!</v>
      </c>
      <c r="AJ17" s="43" t="str">
        <f>AH17</f>
        <v>MARISTAS</v>
      </c>
      <c r="AK17" s="42" t="e">
        <f>VLOOKUP(AJ17,X14:AF17,9,FALSE)</f>
        <v>#VALUE!</v>
      </c>
      <c r="AL17" s="43" t="str">
        <f>AJ17</f>
        <v>MARISTAS</v>
      </c>
      <c r="AM17" s="42" t="e">
        <f>VLOOKUP(AL17,X14:AF17,9,FALSE)</f>
        <v>#VALUE!</v>
      </c>
      <c r="AN17" s="44" t="e">
        <f>IF(AM17&lt;=AM14,AL17,AL14)</f>
        <v>#VALUE!</v>
      </c>
      <c r="AO17" s="42" t="e">
        <f>VLOOKUP(AN17,X14:AF17,9,FALSE)</f>
        <v>#VALUE!</v>
      </c>
      <c r="AP17" s="43" t="e">
        <f>AN17</f>
        <v>#VALUE!</v>
      </c>
      <c r="AQ17" s="42" t="e">
        <f>VLOOKUP(AP17,X14:AF17,9,FALSE)</f>
        <v>#VALUE!</v>
      </c>
      <c r="AR17" s="44" t="e">
        <f>IF(AQ17&lt;=AQ15,AP17,AP15)</f>
        <v>#VALUE!</v>
      </c>
      <c r="AS17" s="42" t="e">
        <f>VLOOKUP(AR17,X14:AF17,9,FALSE)</f>
        <v>#VALUE!</v>
      </c>
      <c r="AT17" s="44" t="e">
        <f>IF(AS17&lt;=AS16,AR17,AR16)</f>
        <v>#VALUE!</v>
      </c>
      <c r="AU17" s="45" t="e">
        <f>VLOOKUP(AT17,X14:AF17,9,FALSE)</f>
        <v>#VALUE!</v>
      </c>
      <c r="AV17" s="46" t="e">
        <f>AT17</f>
        <v>#VALUE!</v>
      </c>
      <c r="AW17" s="47" t="e">
        <f>AU17</f>
        <v>#VALUE!</v>
      </c>
      <c r="AX17" s="42" t="e">
        <f>VLOOKUP(AV17,X14:AF17,8,FALSE)</f>
        <v>#VALUE!</v>
      </c>
      <c r="AY17" s="43" t="e">
        <f>AV17</f>
        <v>#VALUE!</v>
      </c>
      <c r="AZ17" s="42" t="e">
        <f>VLOOKUP(AY17,X14:AF17,9,FALSE)</f>
        <v>#VALUE!</v>
      </c>
      <c r="BA17" s="42" t="e">
        <f>VLOOKUP(AY17,X14:AF17,8,FALSE)</f>
        <v>#VALUE!</v>
      </c>
      <c r="BB17" s="43" t="e">
        <f>AY17</f>
        <v>#VALUE!</v>
      </c>
      <c r="BC17" s="42" t="e">
        <f>VLOOKUP(BB17,X14:AF17,9,FALSE)</f>
        <v>#VALUE!</v>
      </c>
      <c r="BD17" s="42" t="e">
        <f>VLOOKUP(BB17,X14:AF17,8,FALSE)</f>
        <v>#VALUE!</v>
      </c>
      <c r="BE17" s="44" t="e">
        <f>IF(AND(BC16=BC17,BD17&gt;BD16),BB16,BB17)</f>
        <v>#VALUE!</v>
      </c>
      <c r="BF17" s="48" t="e">
        <f>VLOOKUP(BE17,X14:AF17,9,FALSE)</f>
        <v>#VALUE!</v>
      </c>
      <c r="BG17" s="49" t="e">
        <f>BE17</f>
        <v>#VALUE!</v>
      </c>
      <c r="BI17" s="13" t="e">
        <f>BG17</f>
        <v>#VALUE!</v>
      </c>
      <c r="BJ17" s="26" t="e">
        <f>VLOOKUP(BI17,X14:AF17,2,FALSE)</f>
        <v>#VALUE!</v>
      </c>
      <c r="BK17" s="27" t="e">
        <f>VLOOKUP(BI17,X14:AF17,3,FALSE)</f>
        <v>#VALUE!</v>
      </c>
      <c r="BL17" s="27" t="e">
        <f>VLOOKUP(BI17,X14:AF17,4,FALSE)</f>
        <v>#VALUE!</v>
      </c>
      <c r="BM17" s="27" t="e">
        <f>VLOOKUP(BI17,X14:AF17,5,FALSE)</f>
        <v>#VALUE!</v>
      </c>
      <c r="BN17" s="27" t="e">
        <f>VLOOKUP(BI17,X14:AF17,6,FALSE)</f>
        <v>#VALUE!</v>
      </c>
      <c r="BO17" s="27" t="e">
        <f>VLOOKUP(BI17,X14:AF17,7,FALSE)</f>
        <v>#VALUE!</v>
      </c>
      <c r="BP17" s="27" t="e">
        <f>VLOOKUP(BI17,X14:AF17,8,FALSE)</f>
        <v>#VALUE!</v>
      </c>
      <c r="BQ17" s="27" t="e">
        <f>VLOOKUP(BI17,X14:AF17,9,FALSE)</f>
        <v>#VALUE!</v>
      </c>
      <c r="BR17" s="1" t="e">
        <f>BI17</f>
        <v>#VALUE!</v>
      </c>
      <c r="BS17" s="1" t="e">
        <f>VLOOKUP(BR17,BI14:BQ17,9,FALSE)</f>
        <v>#VALUE!</v>
      </c>
      <c r="BT17" s="1" t="e">
        <f>VLOOKUP(BR17,BI14:BQ17,8,FALSE)</f>
        <v>#VALUE!</v>
      </c>
      <c r="BU17" s="29" t="e">
        <f>IF(AND(BS16=BS17,BT17&gt;BT16),BR16,BR17)</f>
        <v>#VALUE!</v>
      </c>
      <c r="BV17" s="29" t="e">
        <f>VLOOKUP(BU17,BI14:BQ17,9,FALSE)</f>
        <v>#VALUE!</v>
      </c>
      <c r="BW17" s="29" t="e">
        <f>VLOOKUP(BU17,BI14:BQ17,8,FALSE)</f>
        <v>#VALUE!</v>
      </c>
      <c r="BX17" s="29" t="e">
        <f>IF(AND(BV15=BV17,BW17&gt;BW15),BU15,BU17)</f>
        <v>#VALUE!</v>
      </c>
      <c r="BY17" s="1" t="e">
        <f>VLOOKUP(BX17,BI14:BQ17,9,FALSE)</f>
        <v>#VALUE!</v>
      </c>
      <c r="BZ17" s="12" t="e">
        <f>VLOOKUP(BX17,BI14:BQ17,8,FALSE)</f>
        <v>#VALUE!</v>
      </c>
      <c r="CA17" s="30" t="e">
        <f>IF(AND(BY14=BY17,BZ17&gt;BZ14),BX14,BX17)</f>
        <v>#VALUE!</v>
      </c>
      <c r="CB17" s="1" t="e">
        <f>VLOOKUP(CA17,BI14:BQ17,9,FALSE)</f>
        <v>#VALUE!</v>
      </c>
      <c r="CC17" s="1" t="e">
        <f>VLOOKUP(CA17,BI14:BQ17,8,FALSE)</f>
        <v>#VALUE!</v>
      </c>
      <c r="CD17" s="12" t="e">
        <f>VLOOKUP(CA17,BI14:BQ17,6,FALSE)</f>
        <v>#VALUE!</v>
      </c>
      <c r="CE17" s="29" t="e">
        <f>IF(AND(CB16=CB17,CC16=CC17,CD17&gt;CD16),CA16,CA17)</f>
        <v>#VALUE!</v>
      </c>
      <c r="CF17" s="1" t="e">
        <f>VLOOKUP(CE17,BI14:BQ17,9,FALSE)</f>
        <v>#VALUE!</v>
      </c>
      <c r="CG17" s="1" t="e">
        <f>VLOOKUP(CE17,BI14:BQ17,8,FALSE)</f>
        <v>#VALUE!</v>
      </c>
      <c r="CH17" s="1" t="e">
        <f>VLOOKUP(CE17,BI14:BQ17,6,FALSE)</f>
        <v>#VALUE!</v>
      </c>
      <c r="CI17" s="29" t="e">
        <f>IF(AND(CF15=CF17,CG15=CG17,CH17&gt;CH15),CE15,CE17)</f>
        <v>#VALUE!</v>
      </c>
      <c r="CJ17" s="1" t="e">
        <f>VLOOKUP(CI17,BI14:BQ17,9,FALSE)</f>
        <v>#VALUE!</v>
      </c>
      <c r="CK17" s="1" t="e">
        <f>VLOOKUP(CI17,BI14:BQ17,8,FALSE)</f>
        <v>#VALUE!</v>
      </c>
      <c r="CL17" s="1" t="e">
        <f>VLOOKUP(CI17,BI14:BQ17,6,FALSE)</f>
        <v>#VALUE!</v>
      </c>
      <c r="CM17" s="28" t="e">
        <f>IF(AND(CJ14=CJ17,CK14=CK17,CL17&gt;CL14),CI14,CI17)</f>
        <v>#VALUE!</v>
      </c>
      <c r="CN17" s="1" t="e">
        <f>VLOOKUP(CM17,BI14:BQ17,9,FALSE)</f>
        <v>#VALUE!</v>
      </c>
      <c r="CO17" s="1" t="e">
        <f>VLOOKUP(CM17,BI14:BQ17,8,FALSE)</f>
        <v>#VALUE!</v>
      </c>
      <c r="CP17" s="1" t="e">
        <f>VLOOKUP(CM17,BI14:BQ17,6,FALSE)</f>
        <v>#VALUE!</v>
      </c>
      <c r="CQ17" s="13" t="e">
        <f>CM17</f>
        <v>#VALUE!</v>
      </c>
      <c r="CR17" s="26" t="e">
        <f>VLOOKUP(CQ17,$X$14:$AF$17,2,FALSE)</f>
        <v>#VALUE!</v>
      </c>
      <c r="CS17" s="27" t="e">
        <f>VLOOKUP(CQ17,$X$14:$AF$17,3,FALSE)</f>
        <v>#VALUE!</v>
      </c>
      <c r="CT17" s="27" t="e">
        <f>VLOOKUP(CQ17,$X$14:$AF$17,4,FALSE)</f>
        <v>#VALUE!</v>
      </c>
      <c r="CU17" s="27" t="e">
        <f>VLOOKUP(CQ17,$X$14:$AF$17,5,FALSE)</f>
        <v>#VALUE!</v>
      </c>
      <c r="CV17" s="27" t="e">
        <f>VLOOKUP(CQ17,$X$14:$AF$17,6,FALSE)</f>
        <v>#VALUE!</v>
      </c>
      <c r="CW17" s="27" t="e">
        <f>VLOOKUP(CQ17,$X$14:$AF$17,7,FALSE)</f>
        <v>#VALUE!</v>
      </c>
      <c r="CX17" s="27" t="e">
        <f>VLOOKUP(CQ17,$X$14:$AF$17,8,FALSE)</f>
        <v>#VALUE!</v>
      </c>
      <c r="CY17" s="27" t="e">
        <f>VLOOKUP(CQ17,$X$14:$AF$17,9,FALSE)</f>
        <v>#VALUE!</v>
      </c>
      <c r="DA17" s="1" t="e">
        <f>IF(ISNA(VLOOKUP(CQ17,K$6:L$23,1,FALSE))=TRUE,CM17,VLOOKUP(CQ17,K$6:L$23,1,FALSE))</f>
        <v>#VALUE!</v>
      </c>
      <c r="DB17" s="1" t="e">
        <f>IF(ISNA(VLOOKUP(CQ17,K$6:L$23,2,FALSE))=TRUE,CM17,VLOOKUP(CQ17,K$6:L$23,2,FALSE))</f>
        <v>#VALUE!</v>
      </c>
      <c r="DD17" s="1" t="e">
        <f>IF(DD16=CM17,CM16,IF(AND(#REF!=CR17,#REF!=CY17,#REF!=#REF!,#REF!=CM17),#REF!,CM17))</f>
        <v>#VALUE!</v>
      </c>
      <c r="DE17" s="26" t="e">
        <f>VLOOKUP(DD17,$X$14:$AF$17,2,FALSE)</f>
        <v>#VALUE!</v>
      </c>
      <c r="DF17" s="27" t="e">
        <f>VLOOKUP(DD17,$X$14:$AF$17,3,FALSE)</f>
        <v>#VALUE!</v>
      </c>
      <c r="DG17" s="27" t="e">
        <f>VLOOKUP(DD17,$X$14:$AF$17,4,FALSE)</f>
        <v>#VALUE!</v>
      </c>
      <c r="DH17" s="27" t="e">
        <f>VLOOKUP(DD17,$X$14:$AF$17,5,FALSE)</f>
        <v>#VALUE!</v>
      </c>
      <c r="DI17" s="27" t="e">
        <f>VLOOKUP(DD17,$X$14:$AF$17,6,FALSE)</f>
        <v>#VALUE!</v>
      </c>
      <c r="DJ17" s="27" t="e">
        <f>VLOOKUP(DD17,$X$14:$AF$17,7,FALSE)</f>
        <v>#VALUE!</v>
      </c>
      <c r="DK17" s="27" t="e">
        <f>VLOOKUP(DD17,$X$14:$AF$17,8,FALSE)</f>
        <v>#VALUE!</v>
      </c>
      <c r="DL17" s="27" t="e">
        <f>VLOOKUP(DD17,$X$14:$AF$17,9,FALSE)</f>
        <v>#VALUE!</v>
      </c>
    </row>
    <row r="18" spans="2:116" ht="22.5" customHeight="1" x14ac:dyDescent="0.3">
      <c r="B18" s="94">
        <v>13</v>
      </c>
      <c r="C18" s="194">
        <v>46189</v>
      </c>
      <c r="D18" s="91">
        <v>0.75</v>
      </c>
      <c r="E18" s="150" t="str">
        <f>X31</f>
        <v>ESTORIL PRAIA</v>
      </c>
      <c r="F18" s="3">
        <v>9</v>
      </c>
      <c r="G18" s="3">
        <v>1</v>
      </c>
      <c r="H18" s="150" t="s">
        <v>95</v>
      </c>
      <c r="I18" s="170" t="s">
        <v>83</v>
      </c>
      <c r="J18" s="92" t="s">
        <v>11</v>
      </c>
      <c r="K18" s="6" t="str">
        <f>IF(F17&lt;&gt;"",IF(F17&gt;G17,E17,IF(G17&gt;F17,H17,"Empate")),"")</f>
        <v>CASCAIS</v>
      </c>
      <c r="L18" s="6" t="str">
        <f>IF(F17&lt;&gt;"",IF(F17&lt;G17,E17,IF(G17&lt;F17,H17,"Empate")),"")</f>
        <v>SINTRENSE</v>
      </c>
      <c r="N18" s="97" t="s">
        <v>10</v>
      </c>
      <c r="O18" s="56" t="s">
        <v>17</v>
      </c>
      <c r="P18" s="57" t="s">
        <v>18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19</v>
      </c>
      <c r="V18" s="58" t="s">
        <v>20</v>
      </c>
      <c r="X18" s="15" t="s">
        <v>89</v>
      </c>
      <c r="Y18" s="15" t="s">
        <v>90</v>
      </c>
      <c r="Z18" s="15" t="s">
        <v>91</v>
      </c>
      <c r="AA18" s="15" t="s">
        <v>92</v>
      </c>
      <c r="AB18" s="15"/>
      <c r="AC18" s="15"/>
      <c r="AD18" s="15"/>
      <c r="AE18" s="15"/>
      <c r="AF18" s="15"/>
    </row>
    <row r="19" spans="2:116" ht="22.5" customHeight="1" x14ac:dyDescent="0.2">
      <c r="B19" s="186">
        <v>14</v>
      </c>
      <c r="C19" s="195">
        <v>46189</v>
      </c>
      <c r="D19" s="187">
        <v>0.75</v>
      </c>
      <c r="E19" s="190" t="s">
        <v>129</v>
      </c>
      <c r="F19" s="193">
        <v>9</v>
      </c>
      <c r="G19" s="193">
        <v>1</v>
      </c>
      <c r="H19" s="190" t="s">
        <v>96</v>
      </c>
      <c r="I19" s="191" t="s">
        <v>79</v>
      </c>
      <c r="J19" s="192" t="s">
        <v>11</v>
      </c>
      <c r="K19" s="6" t="e">
        <f>IF(#REF!&lt;&gt;"",IF(#REF!&gt;#REF!,#REF!,IF(#REF!&gt;#REF!,#REF!,"Empate")),"")</f>
        <v>#REF!</v>
      </c>
      <c r="L19" s="6" t="e">
        <f>IF(#REF!&lt;&gt;"",IF(#REF!&lt;#REF!,#REF!,IF(#REF!&lt;#REF!,#REF!,"Empate")),"")</f>
        <v>#REF!</v>
      </c>
      <c r="N19" s="157" t="s">
        <v>128</v>
      </c>
      <c r="O19" s="133">
        <f>SUM(P19:R19)</f>
        <v>1</v>
      </c>
      <c r="P19" s="134">
        <v>1</v>
      </c>
      <c r="Q19" s="134">
        <v>0</v>
      </c>
      <c r="R19" s="134">
        <v>0</v>
      </c>
      <c r="S19" s="134">
        <v>4</v>
      </c>
      <c r="T19" s="134">
        <v>0</v>
      </c>
      <c r="U19" s="134">
        <f>S19-T19</f>
        <v>4</v>
      </c>
      <c r="V19" s="138">
        <v>3</v>
      </c>
      <c r="X19" s="7"/>
      <c r="Y19" s="8" t="s">
        <v>17</v>
      </c>
      <c r="Z19" s="8" t="s">
        <v>18</v>
      </c>
      <c r="AA19" s="8" t="s">
        <v>12</v>
      </c>
      <c r="AB19" s="8" t="s">
        <v>11</v>
      </c>
      <c r="AC19" s="8" t="s">
        <v>3</v>
      </c>
      <c r="AD19" s="8" t="s">
        <v>4</v>
      </c>
      <c r="AE19" s="8" t="s">
        <v>19</v>
      </c>
      <c r="AF19" s="9" t="s">
        <v>20</v>
      </c>
      <c r="BI19" s="10"/>
      <c r="BJ19" s="11" t="s">
        <v>17</v>
      </c>
      <c r="BK19" s="11" t="s">
        <v>18</v>
      </c>
      <c r="BL19" s="11" t="s">
        <v>12</v>
      </c>
      <c r="BM19" s="11" t="s">
        <v>11</v>
      </c>
      <c r="BN19" s="11" t="s">
        <v>3</v>
      </c>
      <c r="BO19" s="11" t="s">
        <v>4</v>
      </c>
      <c r="BP19" s="11" t="s">
        <v>19</v>
      </c>
      <c r="BQ19" s="11" t="s">
        <v>20</v>
      </c>
      <c r="BR19" s="12"/>
      <c r="BS19" s="12"/>
      <c r="BT19" s="12"/>
      <c r="BU19" s="12"/>
      <c r="BV19" s="12"/>
      <c r="BW19" s="12"/>
      <c r="BX19" s="12"/>
      <c r="BY19" s="13"/>
      <c r="BZ19" s="13"/>
      <c r="CQ19" s="10"/>
      <c r="CR19" s="11" t="s">
        <v>17</v>
      </c>
      <c r="CS19" s="11" t="s">
        <v>18</v>
      </c>
      <c r="CT19" s="11" t="s">
        <v>12</v>
      </c>
      <c r="CU19" s="11" t="s">
        <v>11</v>
      </c>
      <c r="CV19" s="11" t="s">
        <v>3</v>
      </c>
      <c r="CW19" s="11" t="s">
        <v>4</v>
      </c>
      <c r="CX19" s="11" t="s">
        <v>19</v>
      </c>
      <c r="CY19" s="11" t="s">
        <v>20</v>
      </c>
      <c r="DE19" s="11" t="s">
        <v>17</v>
      </c>
      <c r="DF19" s="11" t="s">
        <v>18</v>
      </c>
      <c r="DG19" s="11" t="s">
        <v>12</v>
      </c>
      <c r="DH19" s="11" t="s">
        <v>11</v>
      </c>
      <c r="DI19" s="11" t="s">
        <v>3</v>
      </c>
      <c r="DJ19" s="11" t="s">
        <v>4</v>
      </c>
      <c r="DK19" s="11" t="s">
        <v>19</v>
      </c>
      <c r="DL19" s="11" t="s">
        <v>20</v>
      </c>
    </row>
    <row r="20" spans="2:116" ht="22.5" customHeight="1" x14ac:dyDescent="0.3">
      <c r="B20" s="180">
        <v>15</v>
      </c>
      <c r="C20" s="181">
        <v>46190</v>
      </c>
      <c r="D20" s="80">
        <v>0.75</v>
      </c>
      <c r="E20" s="183" t="s">
        <v>126</v>
      </c>
      <c r="F20" s="175"/>
      <c r="G20" s="175"/>
      <c r="H20" s="183" t="s">
        <v>99</v>
      </c>
      <c r="I20" s="184" t="s">
        <v>104</v>
      </c>
      <c r="J20" s="185" t="s">
        <v>8</v>
      </c>
      <c r="K20" s="6" t="str">
        <f t="shared" si="2"/>
        <v>ESTORIL PRAIA</v>
      </c>
      <c r="L20" s="6" t="str">
        <f t="shared" si="3"/>
        <v>ALCOITÃO</v>
      </c>
      <c r="N20" s="158" t="s">
        <v>88</v>
      </c>
      <c r="O20" s="136">
        <f>SUM(P20:R20)</f>
        <v>1</v>
      </c>
      <c r="P20" s="137">
        <v>1</v>
      </c>
      <c r="Q20" s="137">
        <v>0</v>
      </c>
      <c r="R20" s="137">
        <v>0</v>
      </c>
      <c r="S20" s="137">
        <v>5</v>
      </c>
      <c r="T20" s="137">
        <v>3</v>
      </c>
      <c r="U20" s="137">
        <f>S20-T20</f>
        <v>2</v>
      </c>
      <c r="V20" s="138">
        <v>3</v>
      </c>
      <c r="X20" s="14" t="s">
        <v>93</v>
      </c>
      <c r="Y20" s="15" t="e">
        <f>DCOUNT($E$5:$F$26,$F$5,$X24:$X24)+DCOUNT($G$5:$H$26,$G$5,$X24:$X24)</f>
        <v>#VALUE!</v>
      </c>
      <c r="Z20" s="15">
        <f>COUNTIF($K$6:$K$32,#REF!)</f>
        <v>8</v>
      </c>
      <c r="AA20" s="15" t="e">
        <f>Y20-Z20-AB20</f>
        <v>#VALUE!</v>
      </c>
      <c r="AB20" s="15">
        <f>COUNTIF($L$6:$L$32,#REF!)</f>
        <v>8</v>
      </c>
      <c r="AC20" s="15" t="e">
        <f>DSUM($E$5:$F$26,$F$5,$X24:$X24)+DSUM($G$5:$H$26,$G$5,$X24:$X24)</f>
        <v>#VALUE!</v>
      </c>
      <c r="AD20" s="15" t="e">
        <f>DSUM($E$5:$G$26,$G$5,$X24:$X24)+DSUM($F$5:$H$26,$F$5,$X24:$X24)</f>
        <v>#VALUE!</v>
      </c>
      <c r="AE20" s="15" t="e">
        <f>AC20-AD20</f>
        <v>#VALUE!</v>
      </c>
      <c r="AF20" s="16" t="e">
        <f>Z20*3+AA20*1</f>
        <v>#VALUE!</v>
      </c>
      <c r="AH20" s="17" t="str">
        <f>X20</f>
        <v>CASA PIA</v>
      </c>
      <c r="AI20" s="18" t="e">
        <f>AF20</f>
        <v>#VALUE!</v>
      </c>
      <c r="AJ20" s="19" t="e">
        <f>IF(AI20&gt;=AI21,AH20,AH21)</f>
        <v>#VALUE!</v>
      </c>
      <c r="AK20" s="18" t="e">
        <f>VLOOKUP(AJ20,X20:AF23,9,FALSE)</f>
        <v>#VALUE!</v>
      </c>
      <c r="AL20" s="19" t="e">
        <f>IF(AK20&gt;=AK22,AJ20,AJ22)</f>
        <v>#VALUE!</v>
      </c>
      <c r="AM20" s="18" t="e">
        <f>VLOOKUP(AL20,X20:AF23,9,FALSE)</f>
        <v>#VALUE!</v>
      </c>
      <c r="AN20" s="19" t="e">
        <f>IF(AM20&gt;=AM23,AL20,AL23)</f>
        <v>#VALUE!</v>
      </c>
      <c r="AO20" s="18" t="e">
        <f>VLOOKUP(AN20,X20:AF23,9,FALSE)</f>
        <v>#VALUE!</v>
      </c>
      <c r="AP20" s="19"/>
      <c r="AQ20" s="20"/>
      <c r="AR20" s="20"/>
      <c r="AS20" s="20"/>
      <c r="AT20" s="20"/>
      <c r="AU20" s="21"/>
      <c r="AV20" s="22" t="e">
        <f>AN20</f>
        <v>#VALUE!</v>
      </c>
      <c r="AW20" s="23" t="e">
        <f>AO20</f>
        <v>#VALUE!</v>
      </c>
      <c r="AX20" s="18" t="e">
        <f>VLOOKUP(AV20,X20:AF23,8,FALSE)</f>
        <v>#VALUE!</v>
      </c>
      <c r="AY20" s="19" t="e">
        <f>IF(AND(AW20=AW21,AX21&gt;AX20),AV21,AV20)</f>
        <v>#VALUE!</v>
      </c>
      <c r="AZ20" s="18"/>
      <c r="BA20" s="18"/>
      <c r="BB20" s="20"/>
      <c r="BC20" s="20"/>
      <c r="BD20" s="20"/>
      <c r="BE20" s="20"/>
      <c r="BF20" s="24" t="e">
        <f>AW20</f>
        <v>#VALUE!</v>
      </c>
      <c r="BG20" s="25" t="e">
        <f>AY20</f>
        <v>#VALUE!</v>
      </c>
      <c r="BI20" s="13" t="e">
        <f>BG20</f>
        <v>#VALUE!</v>
      </c>
      <c r="BJ20" s="26" t="e">
        <f>VLOOKUP(BI20,X20:AF23,2,FALSE)</f>
        <v>#VALUE!</v>
      </c>
      <c r="BK20" s="27" t="e">
        <f>VLOOKUP(BI20,X20:AF23,3,FALSE)</f>
        <v>#VALUE!</v>
      </c>
      <c r="BL20" s="27" t="e">
        <f>VLOOKUP(BI20,X20:AF23,4,FALSE)</f>
        <v>#VALUE!</v>
      </c>
      <c r="BM20" s="27" t="e">
        <f>VLOOKUP(BI20,X20:AF23,5,FALSE)</f>
        <v>#VALUE!</v>
      </c>
      <c r="BN20" s="27" t="e">
        <f>VLOOKUP(BI20,X20:AF23,6,FALSE)</f>
        <v>#VALUE!</v>
      </c>
      <c r="BO20" s="27" t="e">
        <f>VLOOKUP(BI20,X20:AF23,7,FALSE)</f>
        <v>#VALUE!</v>
      </c>
      <c r="BP20" s="27" t="e">
        <f>VLOOKUP(BI20,X20:AF23,8,FALSE)</f>
        <v>#VALUE!</v>
      </c>
      <c r="BQ20" s="27" t="e">
        <f>VLOOKUP(BI20,X20:AF23,9,FALSE)</f>
        <v>#VALUE!</v>
      </c>
      <c r="BR20" s="1" t="e">
        <f>BI20</f>
        <v>#VALUE!</v>
      </c>
      <c r="BS20" s="1" t="e">
        <f>VLOOKUP(BR20,BI20:BQ23,9,FALSE)</f>
        <v>#VALUE!</v>
      </c>
      <c r="BT20" s="1" t="e">
        <f>VLOOKUP(BR20,BI20:BQ23,8,FALSE)</f>
        <v>#VALUE!</v>
      </c>
      <c r="BU20" s="28" t="e">
        <f>IF(AND(BS20=BS21,BT21&gt;BT20),BR21,BR20)</f>
        <v>#VALUE!</v>
      </c>
      <c r="BV20" s="29" t="e">
        <f>VLOOKUP(BU20,BI20:BQ23,9,FALSE)</f>
        <v>#VALUE!</v>
      </c>
      <c r="BW20" s="29" t="e">
        <f>VLOOKUP(BU20,BI20:BQ23,8,FALSE)</f>
        <v>#VALUE!</v>
      </c>
      <c r="BX20" s="28" t="e">
        <f>IF(AND(BV20=BV22,BW22&gt;BW20),BU22,BU20)</f>
        <v>#VALUE!</v>
      </c>
      <c r="BY20" s="1" t="e">
        <f>VLOOKUP(BX20,BI20:BQ23,9,FALSE)</f>
        <v>#VALUE!</v>
      </c>
      <c r="BZ20" s="12" t="e">
        <f>VLOOKUP(BX20,BI20:BQ23,8,FALSE)</f>
        <v>#VALUE!</v>
      </c>
      <c r="CA20" s="30" t="e">
        <f>IF(AND(BY20=BY23,BZ23&gt;BZ20),BX23,BX20)</f>
        <v>#VALUE!</v>
      </c>
      <c r="CB20" s="1" t="e">
        <f>VLOOKUP(CA20,BI20:BQ23,9,FALSE)</f>
        <v>#VALUE!</v>
      </c>
      <c r="CC20" s="1" t="e">
        <f>VLOOKUP(CA20,BI20:BQ23,8,FALSE)</f>
        <v>#VALUE!</v>
      </c>
      <c r="CD20" s="12" t="e">
        <f>VLOOKUP(CA20,BI20:BQ23,6,FALSE)</f>
        <v>#VALUE!</v>
      </c>
      <c r="CE20" s="28" t="e">
        <f>IF(AND(CB20=CB21,CC20=CC21,CD21&gt;CD20),CA21,CA20)</f>
        <v>#VALUE!</v>
      </c>
      <c r="CF20" s="1" t="e">
        <f>VLOOKUP(CE20,BI20:BQ23,9,FALSE)</f>
        <v>#VALUE!</v>
      </c>
      <c r="CG20" s="1" t="e">
        <f>VLOOKUP(CE20,BI20:BQ23,8,FALSE)</f>
        <v>#VALUE!</v>
      </c>
      <c r="CH20" s="1" t="e">
        <f>VLOOKUP(CE20,BI20:BQ23,6,FALSE)</f>
        <v>#VALUE!</v>
      </c>
      <c r="CI20" s="28" t="e">
        <f>IF(AND(CF20=CF22,CG20=CG22,CH22&gt;CH20),CE22,CE20)</f>
        <v>#VALUE!</v>
      </c>
      <c r="CJ20" s="1" t="e">
        <f>VLOOKUP(CI20,BI20:BQ23,9,FALSE)</f>
        <v>#VALUE!</v>
      </c>
      <c r="CK20" s="1" t="e">
        <f>VLOOKUP(CI20,BI20:BQ23,8,FALSE)</f>
        <v>#VALUE!</v>
      </c>
      <c r="CL20" s="1" t="e">
        <f>VLOOKUP(CI20,BI20:BQ23,6,FALSE)</f>
        <v>#VALUE!</v>
      </c>
      <c r="CM20" s="28" t="e">
        <f>IF(AND(CJ20=CJ23,CK20=CK23,CL23&gt;CL20),CI23,CI20)</f>
        <v>#VALUE!</v>
      </c>
      <c r="CN20" s="1" t="e">
        <f>VLOOKUP(CM20,BI20:BQ23,9,FALSE)</f>
        <v>#VALUE!</v>
      </c>
      <c r="CO20" s="1" t="e">
        <f>VLOOKUP(CM20,BI20:BQ23,8,FALSE)</f>
        <v>#VALUE!</v>
      </c>
      <c r="CP20" s="1" t="e">
        <f>VLOOKUP(CM20,BI20:BQ23,6,FALSE)</f>
        <v>#VALUE!</v>
      </c>
      <c r="CQ20" s="13" t="e">
        <f>CM20</f>
        <v>#VALUE!</v>
      </c>
      <c r="CR20" s="26" t="e">
        <f>VLOOKUP(CQ20,$X$20:$AF$23,2,FALSE)</f>
        <v>#VALUE!</v>
      </c>
      <c r="CS20" s="27" t="e">
        <f>VLOOKUP(CQ20,$X$20:$AF$23,3,FALSE)</f>
        <v>#VALUE!</v>
      </c>
      <c r="CT20" s="27" t="e">
        <f>VLOOKUP(CQ20,$X$20:$AF$23,4,FALSE)</f>
        <v>#VALUE!</v>
      </c>
      <c r="CU20" s="27" t="e">
        <f>VLOOKUP(CQ20,$X$20:$AF$23,5,FALSE)</f>
        <v>#VALUE!</v>
      </c>
      <c r="CV20" s="27" t="e">
        <f>VLOOKUP(CQ20,$X$20:$AF$23,6,FALSE)</f>
        <v>#VALUE!</v>
      </c>
      <c r="CW20" s="27" t="e">
        <f>VLOOKUP(CQ20,$X$20:$AF$23,7,FALSE)</f>
        <v>#VALUE!</v>
      </c>
      <c r="CX20" s="27" t="e">
        <f>VLOOKUP(CQ20,$X$20:$AF$23,8,FALSE)</f>
        <v>#VALUE!</v>
      </c>
      <c r="CY20" s="27" t="e">
        <f>VLOOKUP(CQ20,$X$20:$AF$23,9,FALSE)</f>
        <v>#VALUE!</v>
      </c>
      <c r="DA20" s="1" t="e">
        <f>IF(ISNA(VLOOKUP(CQ20,K$6:L$23,1,FALSE))=TRUE,CM23,VLOOKUP(CQ20,K$6:L$23,1,FALSE))</f>
        <v>#VALUE!</v>
      </c>
      <c r="DB20" s="1" t="e">
        <f>IF(ISNA(VLOOKUP(CQ20,K$6:L$23,2,FALSE))=TRUE,CM23,VLOOKUP(CQ20,K$6:L$23,2,FALSE))</f>
        <v>#VALUE!</v>
      </c>
      <c r="DD20" s="1" t="e">
        <f>IF(AND(CR21=CR20,CY21=CY20,DA21=CM21,DB21=CM20),DA21,CM20)</f>
        <v>#VALUE!</v>
      </c>
      <c r="DE20" s="26" t="e">
        <f>VLOOKUP(DD20,$X$20:$AF$23,2,FALSE)</f>
        <v>#VALUE!</v>
      </c>
      <c r="DF20" s="27" t="e">
        <f>VLOOKUP(DD20,$X$20:$AF$23,3,FALSE)</f>
        <v>#VALUE!</v>
      </c>
      <c r="DG20" s="27" t="e">
        <f>VLOOKUP(DD20,$X$20:$AF$23,4,FALSE)</f>
        <v>#VALUE!</v>
      </c>
      <c r="DH20" s="27" t="e">
        <f>VLOOKUP(DD20,$X$20:$AF$23,5,FALSE)</f>
        <v>#VALUE!</v>
      </c>
      <c r="DI20" s="27" t="e">
        <f>VLOOKUP(DD20,$X$20:$AF$23,6,FALSE)</f>
        <v>#VALUE!</v>
      </c>
      <c r="DJ20" s="27" t="e">
        <f>VLOOKUP(DD20,$X$20:$AF$23,7,FALSE)</f>
        <v>#VALUE!</v>
      </c>
      <c r="DK20" s="27" t="e">
        <f>VLOOKUP(DD20,$X$20:$AF$23,8,FALSE)</f>
        <v>#VALUE!</v>
      </c>
      <c r="DL20" s="27" t="e">
        <f>VLOOKUP(DD20,$X$20:$AF$23,9,FALSE)</f>
        <v>#VALUE!</v>
      </c>
    </row>
    <row r="21" spans="2:116" ht="22.5" customHeight="1" x14ac:dyDescent="0.3">
      <c r="B21" s="94">
        <v>16</v>
      </c>
      <c r="C21" s="82">
        <v>46190</v>
      </c>
      <c r="D21" s="83">
        <v>0.75</v>
      </c>
      <c r="E21" s="145" t="s">
        <v>90</v>
      </c>
      <c r="F21" s="3"/>
      <c r="G21" s="3"/>
      <c r="H21" s="144" t="s">
        <v>127</v>
      </c>
      <c r="I21" s="167" t="s">
        <v>101</v>
      </c>
      <c r="J21" s="84" t="s">
        <v>8</v>
      </c>
      <c r="K21" s="6" t="str">
        <f t="shared" si="2"/>
        <v>CACÉM</v>
      </c>
      <c r="L21" s="6" t="str">
        <f t="shared" si="3"/>
        <v>CARCAVELOS</v>
      </c>
      <c r="N21" s="197" t="s">
        <v>87</v>
      </c>
      <c r="O21" s="200">
        <f>SUM(P21:R21)</f>
        <v>2</v>
      </c>
      <c r="P21" s="198">
        <v>0</v>
      </c>
      <c r="Q21" s="198">
        <v>0</v>
      </c>
      <c r="R21" s="198">
        <v>2</v>
      </c>
      <c r="S21" s="198">
        <v>3</v>
      </c>
      <c r="T21" s="198">
        <v>9</v>
      </c>
      <c r="U21" s="198">
        <f>S21-T21</f>
        <v>-6</v>
      </c>
      <c r="V21" s="199">
        <v>0</v>
      </c>
      <c r="X21" s="14" t="s">
        <v>94</v>
      </c>
      <c r="Y21" s="15" t="e">
        <f>DCOUNT($E$5:$F$26,$F$5,$Y24:$Y24)+DCOUNT($G$5:$H$26,$G$5,$Y24:$Y24)</f>
        <v>#VALUE!</v>
      </c>
      <c r="Z21" s="15">
        <f>COUNTIF($K$6:$K$32,#REF!)</f>
        <v>8</v>
      </c>
      <c r="AA21" s="15" t="e">
        <f>Y21-Z21-AB21</f>
        <v>#VALUE!</v>
      </c>
      <c r="AB21" s="15">
        <f>COUNTIF($L$6:$L$32,#REF!)</f>
        <v>8</v>
      </c>
      <c r="AC21" s="15" t="e">
        <f>DSUM($E$5:$F$26,$F$5,$Y24:$Y24)+DSUM($G$5:$H$26,$G$5,$Y24:$Y24)</f>
        <v>#VALUE!</v>
      </c>
      <c r="AD21" s="15" t="e">
        <f>DSUM($E$5:$G$26,$G$5,$Y24:$Y24)+DSUM($F$5:$H$26,$F$5,$Y24:$Y24)</f>
        <v>#VALUE!</v>
      </c>
      <c r="AE21" s="15" t="e">
        <f>AC21-AD21</f>
        <v>#VALUE!</v>
      </c>
      <c r="AF21" s="16" t="e">
        <f>Z21*3+AA21*1</f>
        <v>#VALUE!</v>
      </c>
      <c r="AH21" s="31" t="str">
        <f>X21</f>
        <v>TORRE</v>
      </c>
      <c r="AI21" s="32" t="e">
        <f>AF21</f>
        <v>#VALUE!</v>
      </c>
      <c r="AJ21" s="30" t="e">
        <f>IF(AI21&lt;=AI20,AH21,AH20)</f>
        <v>#VALUE!</v>
      </c>
      <c r="AK21" s="32" t="e">
        <f>VLOOKUP(AJ21,X20:AF23,9,FALSE)</f>
        <v>#VALUE!</v>
      </c>
      <c r="AL21" s="10" t="e">
        <f>AJ21</f>
        <v>#VALUE!</v>
      </c>
      <c r="AM21" s="32" t="e">
        <f>VLOOKUP(AL21,X20:AF23,9,FALSE)</f>
        <v>#VALUE!</v>
      </c>
      <c r="AN21" s="10" t="e">
        <f>AL21</f>
        <v>#VALUE!</v>
      </c>
      <c r="AO21" s="32" t="e">
        <f>VLOOKUP(AN21,X20:AF23,9,FALSE)</f>
        <v>#VALUE!</v>
      </c>
      <c r="AP21" s="30" t="e">
        <f>IF(AO21&gt;=AO22,AN21,AN22)</f>
        <v>#VALUE!</v>
      </c>
      <c r="AQ21" s="32" t="e">
        <f>VLOOKUP(AP21,X20:AF23,9,FALSE)</f>
        <v>#VALUE!</v>
      </c>
      <c r="AR21" s="30" t="e">
        <f>IF(AQ21&gt;=AQ23,AP21,AP23)</f>
        <v>#VALUE!</v>
      </c>
      <c r="AS21" s="32" t="e">
        <f>VLOOKUP(AR21,X20:AF23,9,FALSE)</f>
        <v>#VALUE!</v>
      </c>
      <c r="AU21" s="33"/>
      <c r="AV21" s="34" t="e">
        <f>AR21</f>
        <v>#VALUE!</v>
      </c>
      <c r="AW21" s="35" t="e">
        <f>AS21</f>
        <v>#VALUE!</v>
      </c>
      <c r="AX21" s="32" t="e">
        <f>VLOOKUP(AV21,X20:AF23,8,FALSE)</f>
        <v>#VALUE!</v>
      </c>
      <c r="AY21" s="30" t="e">
        <f>IF(AND(AW20=AW21,AX21&gt;AX20),AV20,AV21)</f>
        <v>#VALUE!</v>
      </c>
      <c r="AZ21" s="32" t="e">
        <f>VLOOKUP(AY21,X20:AF23,9,FALSE)</f>
        <v>#VALUE!</v>
      </c>
      <c r="BA21" s="32" t="e">
        <f>VLOOKUP(AY21,X20:AF23,8,FALSE)</f>
        <v>#VALUE!</v>
      </c>
      <c r="BB21" s="30" t="e">
        <f>IF(AND(AZ21=AZ22,BA22&gt;BA21),AY22,AY21)</f>
        <v>#VALUE!</v>
      </c>
      <c r="BC21" s="32"/>
      <c r="BD21" s="32"/>
      <c r="BF21" s="36" t="e">
        <f>AZ21</f>
        <v>#VALUE!</v>
      </c>
      <c r="BG21" s="37" t="e">
        <f>BB21</f>
        <v>#VALUE!</v>
      </c>
      <c r="BI21" s="13" t="e">
        <f>BG21</f>
        <v>#VALUE!</v>
      </c>
      <c r="BJ21" s="26" t="e">
        <f>VLOOKUP(BI21,X20:AF23,2,FALSE)</f>
        <v>#VALUE!</v>
      </c>
      <c r="BK21" s="27" t="e">
        <f>VLOOKUP(BI21,X20:AF23,3,FALSE)</f>
        <v>#VALUE!</v>
      </c>
      <c r="BL21" s="27" t="e">
        <f>VLOOKUP(BI21,X20:AF23,4,FALSE)</f>
        <v>#VALUE!</v>
      </c>
      <c r="BM21" s="27" t="e">
        <f>VLOOKUP(BI21,X20:AF23,5,FALSE)</f>
        <v>#VALUE!</v>
      </c>
      <c r="BN21" s="27" t="e">
        <f>VLOOKUP(BI21,X20:AF23,6,FALSE)</f>
        <v>#VALUE!</v>
      </c>
      <c r="BO21" s="27" t="e">
        <f>VLOOKUP(BI21,X20:AF23,7,FALSE)</f>
        <v>#VALUE!</v>
      </c>
      <c r="BP21" s="27" t="e">
        <f>VLOOKUP(BI21,X20:AF23,8,FALSE)</f>
        <v>#VALUE!</v>
      </c>
      <c r="BQ21" s="27" t="e">
        <f>VLOOKUP(BI21,X20:AF23,9,FALSE)</f>
        <v>#VALUE!</v>
      </c>
      <c r="BR21" s="1" t="e">
        <f>BI21</f>
        <v>#VALUE!</v>
      </c>
      <c r="BS21" s="1" t="e">
        <f>VLOOKUP(BR21,BI20:BQ23,9,FALSE)</f>
        <v>#VALUE!</v>
      </c>
      <c r="BT21" s="1" t="e">
        <f>VLOOKUP(BR21,BI20:BQ23,8,FALSE)</f>
        <v>#VALUE!</v>
      </c>
      <c r="BU21" s="28" t="e">
        <f>IF(AND(BS20=BS21,BT21&gt;BT20),BR20,BR21)</f>
        <v>#VALUE!</v>
      </c>
      <c r="BV21" s="29" t="e">
        <f>VLOOKUP(BU21,BI20:BQ23,9,FALSE)</f>
        <v>#VALUE!</v>
      </c>
      <c r="BW21" s="29" t="e">
        <f>VLOOKUP(BU21,BI20:BQ23,8,FALSE)</f>
        <v>#VALUE!</v>
      </c>
      <c r="BX21" s="29" t="e">
        <f>IF(AND(BV21=BV23,BW23&gt;BW21),BU23,BU21)</f>
        <v>#VALUE!</v>
      </c>
      <c r="BY21" s="1" t="e">
        <f>VLOOKUP(BX21,BI20:BQ23,9,FALSE)</f>
        <v>#VALUE!</v>
      </c>
      <c r="BZ21" s="12" t="e">
        <f>VLOOKUP(BX21,BI20:BQ23,8,FALSE)</f>
        <v>#VALUE!</v>
      </c>
      <c r="CA21" s="1" t="e">
        <f>IF(AND(BY21=BY22,BZ22&gt;BZ21),BX22,BX21)</f>
        <v>#VALUE!</v>
      </c>
      <c r="CB21" s="1" t="e">
        <f>VLOOKUP(CA21,BI20:BQ23,9,FALSE)</f>
        <v>#VALUE!</v>
      </c>
      <c r="CC21" s="1" t="e">
        <f>VLOOKUP(CA21,BI20:BQ23,8,FALSE)</f>
        <v>#VALUE!</v>
      </c>
      <c r="CD21" s="12" t="e">
        <f>VLOOKUP(CA21,BI20:BQ23,6,FALSE)</f>
        <v>#VALUE!</v>
      </c>
      <c r="CE21" s="28" t="e">
        <f>IF(AND(CB20=CB21,CC20=CC21,CD21&gt;CD20),CA20,CA21)</f>
        <v>#VALUE!</v>
      </c>
      <c r="CF21" s="1" t="e">
        <f>VLOOKUP(CE21,BI20:BQ23,9,FALSE)</f>
        <v>#VALUE!</v>
      </c>
      <c r="CG21" s="1" t="e">
        <f>VLOOKUP(CE21,BI20:BQ23,8,FALSE)</f>
        <v>#VALUE!</v>
      </c>
      <c r="CH21" s="1" t="e">
        <f>VLOOKUP(CE21,BI20:BQ23,6,FALSE)</f>
        <v>#VALUE!</v>
      </c>
      <c r="CI21" s="29" t="e">
        <f>IF(AND(CF21=CF23,CG21=CG23,CH23&gt;CH21),CE23,CE21)</f>
        <v>#VALUE!</v>
      </c>
      <c r="CJ21" s="1" t="e">
        <f>VLOOKUP(CI21,BI20:BQ23,9,FALSE)</f>
        <v>#VALUE!</v>
      </c>
      <c r="CK21" s="1" t="e">
        <f>VLOOKUP(CI21,BI20:BQ23,8,FALSE)</f>
        <v>#VALUE!</v>
      </c>
      <c r="CL21" s="1" t="e">
        <f>VLOOKUP(CI21,BI20:BQ23,6,FALSE)</f>
        <v>#VALUE!</v>
      </c>
      <c r="CM21" s="29" t="e">
        <f>IF(AND(CJ21=CJ22,CK21=CK22,CL22&gt;CL21),CI22,CI21)</f>
        <v>#VALUE!</v>
      </c>
      <c r="CN21" s="1" t="e">
        <f>VLOOKUP(CM21,BI20:BQ23,9,FALSE)</f>
        <v>#VALUE!</v>
      </c>
      <c r="CO21" s="1" t="e">
        <f>VLOOKUP(CM21,BI20:BQ23,8,FALSE)</f>
        <v>#VALUE!</v>
      </c>
      <c r="CP21" s="1" t="e">
        <f>VLOOKUP(CM21,BI20:BQ23,6,FALSE)</f>
        <v>#VALUE!</v>
      </c>
      <c r="CQ21" s="13" t="e">
        <f>CM21</f>
        <v>#VALUE!</v>
      </c>
      <c r="CR21" s="26" t="e">
        <f>VLOOKUP(CQ21,$X$20:$AF$23,2,FALSE)</f>
        <v>#VALUE!</v>
      </c>
      <c r="CS21" s="27" t="e">
        <f>VLOOKUP(CQ21,$X$20:$AF$23,3,FALSE)</f>
        <v>#VALUE!</v>
      </c>
      <c r="CT21" s="27" t="e">
        <f>VLOOKUP(CQ21,$X$20:$AF$23,4,FALSE)</f>
        <v>#VALUE!</v>
      </c>
      <c r="CU21" s="27" t="e">
        <f>VLOOKUP(CQ21,$X$20:$AF$23,5,FALSE)</f>
        <v>#VALUE!</v>
      </c>
      <c r="CV21" s="27" t="e">
        <f>VLOOKUP(CQ21,$X$20:$AF$23,6,FALSE)</f>
        <v>#VALUE!</v>
      </c>
      <c r="CW21" s="27" t="e">
        <f>VLOOKUP(CQ21,$X$20:$AF$23,7,FALSE)</f>
        <v>#VALUE!</v>
      </c>
      <c r="CX21" s="27" t="e">
        <f>VLOOKUP(CQ21,$X$20:$AF$23,8,FALSE)</f>
        <v>#VALUE!</v>
      </c>
      <c r="CY21" s="27" t="e">
        <f>VLOOKUP(CQ21,$X$20:$AF$23,9,FALSE)</f>
        <v>#VALUE!</v>
      </c>
      <c r="DA21" s="1" t="e">
        <f>IF(ISNA(VLOOKUP(CQ21,K$6:L$23,1,FALSE))=TRUE,CM23,VLOOKUP(CQ21,K$6:L$23,1,FALSE))</f>
        <v>#VALUE!</v>
      </c>
      <c r="DB21" s="1" t="e">
        <f>IF(ISNA(VLOOKUP(CQ21,K$6:L$23,2,FALSE))=TRUE,CM23,VLOOKUP(CQ21,K$6:L$23,2,FALSE))</f>
        <v>#VALUE!</v>
      </c>
      <c r="DD21" s="1" t="e">
        <f>IF(DD20=CM21,CM20,IF(AND(CR22=CR21,CY22=CY21,DA22=CM22,DB22=CM21),DA22,CM21))</f>
        <v>#VALUE!</v>
      </c>
      <c r="DE21" s="26" t="e">
        <f>VLOOKUP(DD21,$X$20:$AF$23,2,FALSE)</f>
        <v>#VALUE!</v>
      </c>
      <c r="DF21" s="27" t="e">
        <f>VLOOKUP(DD21,$X$20:$AF$23,3,FALSE)</f>
        <v>#VALUE!</v>
      </c>
      <c r="DG21" s="27" t="e">
        <f>VLOOKUP(DD21,$X$20:$AF$23,4,FALSE)</f>
        <v>#VALUE!</v>
      </c>
      <c r="DH21" s="27" t="e">
        <f>VLOOKUP(DD21,$X$20:$AF$23,5,FALSE)</f>
        <v>#VALUE!</v>
      </c>
      <c r="DI21" s="27" t="e">
        <f>VLOOKUP(DD21,$X$20:$AF$23,6,FALSE)</f>
        <v>#VALUE!</v>
      </c>
      <c r="DJ21" s="27" t="e">
        <f>VLOOKUP(DD21,$X$20:$AF$23,7,FALSE)</f>
        <v>#VALUE!</v>
      </c>
      <c r="DK21" s="27" t="e">
        <f>VLOOKUP(DD21,$X$20:$AF$23,8,FALSE)</f>
        <v>#VALUE!</v>
      </c>
      <c r="DL21" s="27" t="e">
        <f>VLOOKUP(DD21,$X$20:$AF$23,9,FALSE)</f>
        <v>#VALUE!</v>
      </c>
    </row>
    <row r="22" spans="2:116" ht="22.5" customHeight="1" x14ac:dyDescent="0.3">
      <c r="B22" s="94">
        <v>17</v>
      </c>
      <c r="C22" s="85">
        <v>46190</v>
      </c>
      <c r="D22" s="86">
        <v>0.75</v>
      </c>
      <c r="E22" s="147" t="s">
        <v>89</v>
      </c>
      <c r="F22" s="3"/>
      <c r="G22" s="3"/>
      <c r="H22" s="146" t="s">
        <v>92</v>
      </c>
      <c r="I22" s="168" t="s">
        <v>81</v>
      </c>
      <c r="J22" s="87" t="s">
        <v>9</v>
      </c>
      <c r="K22" s="6" t="e">
        <f>IF(#REF!&lt;&gt;"",IF(#REF!&gt;#REF!,#REF!,IF(#REF!&gt;#REF!,#REF!,"Empate")),"")</f>
        <v>#REF!</v>
      </c>
      <c r="L22" s="6" t="e">
        <f>IF(#REF!&lt;&gt;"",IF(#REF!&lt;#REF!,#REF!,IF(#REF!&lt;#REF!,#REF!,"Empate")),"")</f>
        <v>#REF!</v>
      </c>
      <c r="X22" s="14" t="s">
        <v>95</v>
      </c>
      <c r="Y22" s="15" t="e">
        <f>DCOUNT($E$5:$F$26,$F$5,$Z24:$Z24)+DCOUNT($G$5:$H$26,$G$5,$Z24:$Z24)</f>
        <v>#VALUE!</v>
      </c>
      <c r="Z22" s="15">
        <f>COUNTIF($K$6:$K$32,#REF!)</f>
        <v>8</v>
      </c>
      <c r="AA22" s="15" t="e">
        <f>Y22-Z22-AB22</f>
        <v>#VALUE!</v>
      </c>
      <c r="AB22" s="15">
        <f>COUNTIF($L$6:$L$32,#REF!)</f>
        <v>8</v>
      </c>
      <c r="AC22" s="15" t="e">
        <f>DSUM($E$5:$F$26,$F$5,$Z24:$Z24)+DSUM($G$5:$H$26,$G$5,$Z24:$Z24)</f>
        <v>#VALUE!</v>
      </c>
      <c r="AD22" s="15" t="e">
        <f>DSUM($E$5:$G$26,$G$5,$Z24:$Z24)+DSUM($F$5:$H$26,$F$5,$Z24:$Z24)</f>
        <v>#VALUE!</v>
      </c>
      <c r="AE22" s="15" t="e">
        <f>AC22-AD22</f>
        <v>#VALUE!</v>
      </c>
      <c r="AF22" s="16" t="e">
        <f>Z22*3+AA22*1</f>
        <v>#VALUE!</v>
      </c>
      <c r="AH22" s="31" t="str">
        <f>X22</f>
        <v>ALCOITÃO</v>
      </c>
      <c r="AI22" s="32" t="e">
        <f>AF22</f>
        <v>#VALUE!</v>
      </c>
      <c r="AJ22" s="10" t="str">
        <f>AH22</f>
        <v>ALCOITÃO</v>
      </c>
      <c r="AK22" s="32" t="e">
        <f>VLOOKUP(AJ22,X20:AF23,9,FALSE)</f>
        <v>#VALUE!</v>
      </c>
      <c r="AL22" s="30" t="e">
        <f>IF(AK22&lt;=AK20,AJ22,AJ20)</f>
        <v>#VALUE!</v>
      </c>
      <c r="AM22" s="32" t="e">
        <f>VLOOKUP(AL22,X20:AF23,9,FALSE)</f>
        <v>#VALUE!</v>
      </c>
      <c r="AN22" s="10" t="e">
        <f>AL22</f>
        <v>#VALUE!</v>
      </c>
      <c r="AO22" s="32" t="e">
        <f>VLOOKUP(AN22,X20:AF23,9,FALSE)</f>
        <v>#VALUE!</v>
      </c>
      <c r="AP22" s="30" t="e">
        <f>IF(AO22&lt;=AO21,AN22,AN21)</f>
        <v>#VALUE!</v>
      </c>
      <c r="AQ22" s="32" t="e">
        <f>VLOOKUP(AP22,X20:AF23,9,FALSE)</f>
        <v>#VALUE!</v>
      </c>
      <c r="AR22" s="10" t="e">
        <f>AP22</f>
        <v>#VALUE!</v>
      </c>
      <c r="AS22" s="32" t="e">
        <f>VLOOKUP(AR22,X20:AF23,9,FALSE)</f>
        <v>#VALUE!</v>
      </c>
      <c r="AT22" s="30" t="e">
        <f>IF(AS22&gt;=AS23,AR22,AR23)</f>
        <v>#VALUE!</v>
      </c>
      <c r="AU22" s="38" t="e">
        <f>VLOOKUP(AT22,X20:AF23,9,FALSE)</f>
        <v>#VALUE!</v>
      </c>
      <c r="AV22" s="34" t="e">
        <f>AT22</f>
        <v>#VALUE!</v>
      </c>
      <c r="AW22" s="35" t="e">
        <f>AU22</f>
        <v>#VALUE!</v>
      </c>
      <c r="AX22" s="32" t="e">
        <f>VLOOKUP(AV22,X20:AF23,8,FALSE)</f>
        <v>#VALUE!</v>
      </c>
      <c r="AY22" s="10" t="e">
        <f>AV22</f>
        <v>#VALUE!</v>
      </c>
      <c r="AZ22" s="32" t="e">
        <f>VLOOKUP(AY22,X20:AF23,9,FALSE)</f>
        <v>#VALUE!</v>
      </c>
      <c r="BA22" s="32" t="e">
        <f>VLOOKUP(AY22,X20:AF23,8,FALSE)</f>
        <v>#VALUE!</v>
      </c>
      <c r="BB22" s="30" t="e">
        <f>IF(AND(AZ21=AZ22,BA22&gt;BA21),AY21,AY22)</f>
        <v>#VALUE!</v>
      </c>
      <c r="BC22" s="32" t="e">
        <f>VLOOKUP(BB22,X20:AF23,9,FALSE)</f>
        <v>#VALUE!</v>
      </c>
      <c r="BD22" s="32" t="e">
        <f>VLOOKUP(BB22,X20:AF23,8,FALSE)</f>
        <v>#VALUE!</v>
      </c>
      <c r="BE22" s="30" t="e">
        <f>IF(AND(BC22=BC23,BD23&gt;BD22),BB23,BB22)</f>
        <v>#VALUE!</v>
      </c>
      <c r="BF22" s="36" t="e">
        <f>BC22</f>
        <v>#VALUE!</v>
      </c>
      <c r="BG22" s="37" t="e">
        <f>BE22</f>
        <v>#VALUE!</v>
      </c>
      <c r="BI22" s="13" t="e">
        <f>BG22</f>
        <v>#VALUE!</v>
      </c>
      <c r="BJ22" s="26" t="e">
        <f>VLOOKUP(BI22,X20:AF23,2,FALSE)</f>
        <v>#VALUE!</v>
      </c>
      <c r="BK22" s="27" t="e">
        <f>VLOOKUP(BI22,X20:AF23,3,FALSE)</f>
        <v>#VALUE!</v>
      </c>
      <c r="BL22" s="27" t="e">
        <f>VLOOKUP(BI22,X20:AF23,4,FALSE)</f>
        <v>#VALUE!</v>
      </c>
      <c r="BM22" s="27" t="e">
        <f>VLOOKUP(BI22,X20:AF23,5,FALSE)</f>
        <v>#VALUE!</v>
      </c>
      <c r="BN22" s="27" t="e">
        <f>VLOOKUP(BI22,X20:AF23,6,FALSE)</f>
        <v>#VALUE!</v>
      </c>
      <c r="BO22" s="27" t="e">
        <f>VLOOKUP(BI22,X20:AF23,7,FALSE)</f>
        <v>#VALUE!</v>
      </c>
      <c r="BP22" s="27" t="e">
        <f>VLOOKUP(BI22,X20:AF23,8,FALSE)</f>
        <v>#VALUE!</v>
      </c>
      <c r="BQ22" s="27" t="e">
        <f>VLOOKUP(BI22,X20:AF23,9,FALSE)</f>
        <v>#VALUE!</v>
      </c>
      <c r="BR22" s="1" t="e">
        <f>BI22</f>
        <v>#VALUE!</v>
      </c>
      <c r="BS22" s="1" t="e">
        <f>VLOOKUP(BR22,BI20:BQ23,9,FALSE)</f>
        <v>#VALUE!</v>
      </c>
      <c r="BT22" s="1" t="e">
        <f>VLOOKUP(BR22,BI20:BQ23,8,FALSE)</f>
        <v>#VALUE!</v>
      </c>
      <c r="BU22" s="29" t="e">
        <f>IF(AND(BS22=BS23,BT23&gt;BT22),BR23,BR22)</f>
        <v>#VALUE!</v>
      </c>
      <c r="BV22" s="29" t="e">
        <f>VLOOKUP(BU22,BI20:BQ23,9,FALSE)</f>
        <v>#VALUE!</v>
      </c>
      <c r="BW22" s="29" t="e">
        <f>VLOOKUP(BU22,BI20:BQ23,8,FALSE)</f>
        <v>#VALUE!</v>
      </c>
      <c r="BX22" s="28" t="e">
        <f>IF(AND(BV20=BV22,BW22&gt;BW20),BU20,BU22)</f>
        <v>#VALUE!</v>
      </c>
      <c r="BY22" s="1" t="e">
        <f>VLOOKUP(BX22,BI20:BQ23,9,FALSE)</f>
        <v>#VALUE!</v>
      </c>
      <c r="BZ22" s="12" t="e">
        <f>VLOOKUP(BX22,BI20:BQ23,8,FALSE)</f>
        <v>#VALUE!</v>
      </c>
      <c r="CA22" s="1" t="e">
        <f>IF(AND(BY21=BY22,BZ22&gt;BZ21),BX21,BX22)</f>
        <v>#VALUE!</v>
      </c>
      <c r="CB22" s="1" t="e">
        <f>VLOOKUP(CA22,BI20:BQ23,9,FALSE)</f>
        <v>#VALUE!</v>
      </c>
      <c r="CC22" s="1" t="e">
        <f>VLOOKUP(CA22,BI20:BQ23,8,FALSE)</f>
        <v>#VALUE!</v>
      </c>
      <c r="CD22" s="12" t="e">
        <f>VLOOKUP(CA22,BI20:BQ23,6,FALSE)</f>
        <v>#VALUE!</v>
      </c>
      <c r="CE22" s="29" t="e">
        <f>IF(AND(CB22=CB23,CC22=CC23,CD23&gt;CD22),CA23,CA22)</f>
        <v>#VALUE!</v>
      </c>
      <c r="CF22" s="1" t="e">
        <f>VLOOKUP(CE22,BI20:BQ23,9,FALSE)</f>
        <v>#VALUE!</v>
      </c>
      <c r="CG22" s="1" t="e">
        <f>VLOOKUP(CE22,BI20:BQ23,8,FALSE)</f>
        <v>#VALUE!</v>
      </c>
      <c r="CH22" s="1" t="e">
        <f>VLOOKUP(CE22,BI20:BQ23,6,FALSE)</f>
        <v>#VALUE!</v>
      </c>
      <c r="CI22" s="28" t="e">
        <f>IF(AND(CF20=CF22,CG20=CG22,CH22&gt;CH20),CE20,CE22)</f>
        <v>#VALUE!</v>
      </c>
      <c r="CJ22" s="1" t="e">
        <f>VLOOKUP(CI22,BI20:BQ23,9,FALSE)</f>
        <v>#VALUE!</v>
      </c>
      <c r="CK22" s="1" t="e">
        <f>VLOOKUP(CI22,BI20:BQ23,8,FALSE)</f>
        <v>#VALUE!</v>
      </c>
      <c r="CL22" s="1" t="e">
        <f>VLOOKUP(CI22,BI20:BQ23,6,FALSE)</f>
        <v>#VALUE!</v>
      </c>
      <c r="CM22" s="29" t="e">
        <f>IF(AND(CJ21=CJ22,CK21=CK22,CL22&gt;CL21),CI21,CI22)</f>
        <v>#VALUE!</v>
      </c>
      <c r="CN22" s="1" t="e">
        <f>VLOOKUP(CM22,BI20:BQ23,9,FALSE)</f>
        <v>#VALUE!</v>
      </c>
      <c r="CO22" s="1" t="e">
        <f>VLOOKUP(CM22,BI20:BQ23,8,FALSE)</f>
        <v>#VALUE!</v>
      </c>
      <c r="CP22" s="1" t="e">
        <f>VLOOKUP(CM22,BI20:BQ23,6,FALSE)</f>
        <v>#VALUE!</v>
      </c>
      <c r="CQ22" s="13" t="e">
        <f>CM22</f>
        <v>#VALUE!</v>
      </c>
      <c r="CR22" s="26" t="e">
        <f>VLOOKUP(CQ22,$X$20:$AF$23,2,FALSE)</f>
        <v>#VALUE!</v>
      </c>
      <c r="CS22" s="27" t="e">
        <f>VLOOKUP(CQ22,$X$20:$AF$23,3,FALSE)</f>
        <v>#VALUE!</v>
      </c>
      <c r="CT22" s="27" t="e">
        <f>VLOOKUP(CQ22,$X$20:$AF$23,4,FALSE)</f>
        <v>#VALUE!</v>
      </c>
      <c r="CU22" s="27" t="e">
        <f>VLOOKUP(CQ22,$X$20:$AF$23,5,FALSE)</f>
        <v>#VALUE!</v>
      </c>
      <c r="CV22" s="27" t="e">
        <f>VLOOKUP(CQ22,$X$20:$AF$23,6,FALSE)</f>
        <v>#VALUE!</v>
      </c>
      <c r="CW22" s="27" t="e">
        <f>VLOOKUP(CQ22,$X$20:$AF$23,7,FALSE)</f>
        <v>#VALUE!</v>
      </c>
      <c r="CX22" s="27" t="e">
        <f>VLOOKUP(CQ22,$X$20:$AF$23,8,FALSE)</f>
        <v>#VALUE!</v>
      </c>
      <c r="CY22" s="27" t="e">
        <f>VLOOKUP(CQ22,$X$20:$AF$23,9,FALSE)</f>
        <v>#VALUE!</v>
      </c>
      <c r="DA22" s="1" t="e">
        <f>IF(ISNA(VLOOKUP(CQ22,K$6:L$23,1,FALSE))=TRUE,CM23,VLOOKUP(CQ22,K$6:L$23,1,FALSE))</f>
        <v>#VALUE!</v>
      </c>
      <c r="DB22" s="1" t="e">
        <f>IF(ISNA(VLOOKUP(CQ22,K$6:L$23,2,FALSE))=TRUE,CM23,VLOOKUP(CQ22,K$6:L$23,2,FALSE))</f>
        <v>#VALUE!</v>
      </c>
      <c r="DD22" s="1" t="e">
        <f>IF(DD21=CM22,CM21,IF(AND(CR23=CR22,CY23=CY22,DA23=CM23,DB23=CM22),DA23,CM22))</f>
        <v>#VALUE!</v>
      </c>
      <c r="DE22" s="26" t="e">
        <f>VLOOKUP(DD22,$X$20:$AF$23,2,FALSE)</f>
        <v>#VALUE!</v>
      </c>
      <c r="DF22" s="27" t="e">
        <f>VLOOKUP(DD22,$X$20:$AF$23,3,FALSE)</f>
        <v>#VALUE!</v>
      </c>
      <c r="DG22" s="27" t="e">
        <f>VLOOKUP(DD22,$X$20:$AF$23,4,FALSE)</f>
        <v>#VALUE!</v>
      </c>
      <c r="DH22" s="27" t="e">
        <f>VLOOKUP(DD22,$X$20:$AF$23,5,FALSE)</f>
        <v>#VALUE!</v>
      </c>
      <c r="DI22" s="27" t="e">
        <f>VLOOKUP(DD22,$X$20:$AF$23,6,FALSE)</f>
        <v>#VALUE!</v>
      </c>
      <c r="DJ22" s="27" t="e">
        <f>VLOOKUP(DD22,$X$20:$AF$23,7,FALSE)</f>
        <v>#VALUE!</v>
      </c>
      <c r="DK22" s="27" t="e">
        <f>VLOOKUP(DD22,$X$20:$AF$23,8,FALSE)</f>
        <v>#VALUE!</v>
      </c>
      <c r="DL22" s="27" t="e">
        <f>VLOOKUP(DD22,$X$20:$AF$23,9,FALSE)</f>
        <v>#VALUE!</v>
      </c>
    </row>
    <row r="23" spans="2:116" ht="22.5" customHeight="1" x14ac:dyDescent="0.3">
      <c r="B23" s="94">
        <v>18</v>
      </c>
      <c r="C23" s="85">
        <v>46190</v>
      </c>
      <c r="D23" s="86">
        <v>0.75</v>
      </c>
      <c r="E23" s="147" t="s">
        <v>86</v>
      </c>
      <c r="F23" s="3"/>
      <c r="G23" s="3"/>
      <c r="H23" s="146" t="s">
        <v>91</v>
      </c>
      <c r="I23" s="168" t="s">
        <v>80</v>
      </c>
      <c r="J23" s="87" t="s">
        <v>9</v>
      </c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97" t="s">
        <v>11</v>
      </c>
      <c r="O23" s="56" t="s">
        <v>17</v>
      </c>
      <c r="P23" s="57" t="s">
        <v>18</v>
      </c>
      <c r="Q23" s="57" t="s">
        <v>12</v>
      </c>
      <c r="R23" s="57" t="s">
        <v>11</v>
      </c>
      <c r="S23" s="57" t="s">
        <v>3</v>
      </c>
      <c r="T23" s="57" t="s">
        <v>4</v>
      </c>
      <c r="U23" s="57" t="s">
        <v>19</v>
      </c>
      <c r="V23" s="58" t="s">
        <v>20</v>
      </c>
      <c r="X23" s="4" t="s">
        <v>96</v>
      </c>
      <c r="Y23" s="39" t="e">
        <f>DCOUNT($E$5:$F$26,$F$5,$AA24:$AA24)+DCOUNT($G$5:$H$26,$G$5,$AA24:$AA24)</f>
        <v>#VALUE!</v>
      </c>
      <c r="Z23" s="39">
        <f>COUNTIF($K$6:$K$32,#REF!)</f>
        <v>8</v>
      </c>
      <c r="AA23" s="39" t="e">
        <f>Y23-Z23-AB23</f>
        <v>#VALUE!</v>
      </c>
      <c r="AB23" s="39">
        <f>COUNTIF($L$6:$L$32,#REF!)</f>
        <v>8</v>
      </c>
      <c r="AC23" s="39" t="e">
        <f>DSUM($E$5:$F$26,$F$5,$AA24:$AA24)+DSUM($G$5:$H$26,$G$5,$AA24:$AA24)</f>
        <v>#VALUE!</v>
      </c>
      <c r="AD23" s="39" t="e">
        <f>DSUM($E$5:$G$26,$G$5,$AA24:$AA24)+DSUM($F$5:$H$26,$F$5,$AA24:$AA24)</f>
        <v>#VALUE!</v>
      </c>
      <c r="AE23" s="39" t="e">
        <f>AC23-AD23</f>
        <v>#VALUE!</v>
      </c>
      <c r="AF23" s="40" t="e">
        <f>Z23*3+AA23*1</f>
        <v>#VALUE!</v>
      </c>
      <c r="AH23" s="41" t="str">
        <f>X23</f>
        <v>CARCAVELOS</v>
      </c>
      <c r="AI23" s="42" t="e">
        <f>AF23</f>
        <v>#VALUE!</v>
      </c>
      <c r="AJ23" s="43" t="str">
        <f>AH23</f>
        <v>CARCAVELOS</v>
      </c>
      <c r="AK23" s="42" t="e">
        <f>VLOOKUP(AJ23,X20:AF23,9,FALSE)</f>
        <v>#VALUE!</v>
      </c>
      <c r="AL23" s="43" t="str">
        <f>AJ23</f>
        <v>CARCAVELOS</v>
      </c>
      <c r="AM23" s="42" t="e">
        <f>VLOOKUP(AL23,X20:AF23,9,FALSE)</f>
        <v>#VALUE!</v>
      </c>
      <c r="AN23" s="44" t="e">
        <f>IF(AM23&lt;=AM20,AL23,AL20)</f>
        <v>#VALUE!</v>
      </c>
      <c r="AO23" s="42" t="e">
        <f>VLOOKUP(AN23,X20:AF23,9,FALSE)</f>
        <v>#VALUE!</v>
      </c>
      <c r="AP23" s="43" t="e">
        <f>AN23</f>
        <v>#VALUE!</v>
      </c>
      <c r="AQ23" s="42" t="e">
        <f>VLOOKUP(AP23,X20:AF23,9,FALSE)</f>
        <v>#VALUE!</v>
      </c>
      <c r="AR23" s="44" t="e">
        <f>IF(AQ23&lt;=AQ21,AP23,AP21)</f>
        <v>#VALUE!</v>
      </c>
      <c r="AS23" s="42" t="e">
        <f>VLOOKUP(AR23,X20:AF23,9,FALSE)</f>
        <v>#VALUE!</v>
      </c>
      <c r="AT23" s="44" t="e">
        <f>IF(AS23&lt;=AS22,AR23,AR22)</f>
        <v>#VALUE!</v>
      </c>
      <c r="AU23" s="45" t="e">
        <f>VLOOKUP(AT23,X20:AF23,9,FALSE)</f>
        <v>#VALUE!</v>
      </c>
      <c r="AV23" s="46" t="e">
        <f>AT23</f>
        <v>#VALUE!</v>
      </c>
      <c r="AW23" s="47" t="e">
        <f>AU23</f>
        <v>#VALUE!</v>
      </c>
      <c r="AX23" s="42" t="e">
        <f>VLOOKUP(AV23,X20:AF23,8,FALSE)</f>
        <v>#VALUE!</v>
      </c>
      <c r="AY23" s="43" t="e">
        <f>AV23</f>
        <v>#VALUE!</v>
      </c>
      <c r="AZ23" s="42" t="e">
        <f>VLOOKUP(AY23,X20:AF23,9,FALSE)</f>
        <v>#VALUE!</v>
      </c>
      <c r="BA23" s="42" t="e">
        <f>VLOOKUP(AY23,X20:AF23,8,FALSE)</f>
        <v>#VALUE!</v>
      </c>
      <c r="BB23" s="43" t="e">
        <f>AY23</f>
        <v>#VALUE!</v>
      </c>
      <c r="BC23" s="42" t="e">
        <f>VLOOKUP(BB23,X20:AF23,9,FALSE)</f>
        <v>#VALUE!</v>
      </c>
      <c r="BD23" s="42" t="e">
        <f>VLOOKUP(BB23,X20:AF23,8,FALSE)</f>
        <v>#VALUE!</v>
      </c>
      <c r="BE23" s="44" t="e">
        <f>IF(AND(BC22=BC23,BD23&gt;BD22),BB22,BB23)</f>
        <v>#VALUE!</v>
      </c>
      <c r="BF23" s="48" t="e">
        <f>VLOOKUP(BE23,X20:AF23,9,FALSE)</f>
        <v>#VALUE!</v>
      </c>
      <c r="BG23" s="49" t="e">
        <f>BE23</f>
        <v>#VALUE!</v>
      </c>
      <c r="BI23" s="13" t="e">
        <f>BG23</f>
        <v>#VALUE!</v>
      </c>
      <c r="BJ23" s="26" t="e">
        <f>VLOOKUP(BI23,X20:AF23,2,FALSE)</f>
        <v>#VALUE!</v>
      </c>
      <c r="BK23" s="27" t="e">
        <f>VLOOKUP(BI23,X20:AF23,3,FALSE)</f>
        <v>#VALUE!</v>
      </c>
      <c r="BL23" s="27" t="e">
        <f>VLOOKUP(BI23,X20:AF23,4,FALSE)</f>
        <v>#VALUE!</v>
      </c>
      <c r="BM23" s="27" t="e">
        <f>VLOOKUP(BI23,X20:AF23,5,FALSE)</f>
        <v>#VALUE!</v>
      </c>
      <c r="BN23" s="27" t="e">
        <f>VLOOKUP(BI23,X20:AF23,6,FALSE)</f>
        <v>#VALUE!</v>
      </c>
      <c r="BO23" s="27" t="e">
        <f>VLOOKUP(BI23,X20:AF23,7,FALSE)</f>
        <v>#VALUE!</v>
      </c>
      <c r="BP23" s="27" t="e">
        <f>VLOOKUP(BI23,X20:AF23,8,FALSE)</f>
        <v>#VALUE!</v>
      </c>
      <c r="BQ23" s="27" t="e">
        <f>VLOOKUP(BI23,X20:AF23,9,FALSE)</f>
        <v>#VALUE!</v>
      </c>
      <c r="BR23" s="1" t="e">
        <f>BI23</f>
        <v>#VALUE!</v>
      </c>
      <c r="BS23" s="1" t="e">
        <f>VLOOKUP(BR23,BI20:BQ23,9,FALSE)</f>
        <v>#VALUE!</v>
      </c>
      <c r="BT23" s="1" t="e">
        <f>VLOOKUP(BR23,BI20:BQ23,8,FALSE)</f>
        <v>#VALUE!</v>
      </c>
      <c r="BU23" s="29" t="e">
        <f>IF(AND(BS22=BS23,BT23&gt;BT22),BR22,BR23)</f>
        <v>#VALUE!</v>
      </c>
      <c r="BV23" s="29" t="e">
        <f>VLOOKUP(BU23,BI20:BQ23,9,FALSE)</f>
        <v>#VALUE!</v>
      </c>
      <c r="BW23" s="29" t="e">
        <f>VLOOKUP(BU23,BI20:BQ23,8,FALSE)</f>
        <v>#VALUE!</v>
      </c>
      <c r="BX23" s="29" t="e">
        <f>IF(AND(BV21=BV23,BW23&gt;BW21),BU21,BU23)</f>
        <v>#VALUE!</v>
      </c>
      <c r="BY23" s="1" t="e">
        <f>VLOOKUP(BX23,BI20:BQ23,9,FALSE)</f>
        <v>#VALUE!</v>
      </c>
      <c r="BZ23" s="12" t="e">
        <f>VLOOKUP(BX23,BI20:BQ23,8,FALSE)</f>
        <v>#VALUE!</v>
      </c>
      <c r="CA23" s="30" t="e">
        <f>IF(AND(BY20=BY23,BZ23&gt;BZ20),BX20,BX23)</f>
        <v>#VALUE!</v>
      </c>
      <c r="CB23" s="1" t="e">
        <f>VLOOKUP(CA23,BI20:BQ23,9,FALSE)</f>
        <v>#VALUE!</v>
      </c>
      <c r="CC23" s="1" t="e">
        <f>VLOOKUP(CA23,BI20:BQ23,8,FALSE)</f>
        <v>#VALUE!</v>
      </c>
      <c r="CD23" s="12" t="e">
        <f>VLOOKUP(CA23,BI20:BQ23,6,FALSE)</f>
        <v>#VALUE!</v>
      </c>
      <c r="CE23" s="29" t="e">
        <f>IF(AND(CB22=CB23,CC22=CC23,CD23&gt;CD22),CA22,CA23)</f>
        <v>#VALUE!</v>
      </c>
      <c r="CF23" s="1" t="e">
        <f>VLOOKUP(CE23,BI20:BQ23,9,FALSE)</f>
        <v>#VALUE!</v>
      </c>
      <c r="CG23" s="1" t="e">
        <f>VLOOKUP(CE23,BI20:BQ23,8,FALSE)</f>
        <v>#VALUE!</v>
      </c>
      <c r="CH23" s="1" t="e">
        <f>VLOOKUP(CE23,BI20:BQ23,6,FALSE)</f>
        <v>#VALUE!</v>
      </c>
      <c r="CI23" s="29" t="e">
        <f>IF(AND(CF21=CF23,CG21=CG23,CH23&gt;CH21),CE21,CE23)</f>
        <v>#VALUE!</v>
      </c>
      <c r="CJ23" s="1" t="e">
        <f>VLOOKUP(CI23,BI20:BQ23,9,FALSE)</f>
        <v>#VALUE!</v>
      </c>
      <c r="CK23" s="1" t="e">
        <f>VLOOKUP(CI23,BI20:BQ23,8,FALSE)</f>
        <v>#VALUE!</v>
      </c>
      <c r="CL23" s="1" t="e">
        <f>VLOOKUP(CI23,BI20:BQ23,6,FALSE)</f>
        <v>#VALUE!</v>
      </c>
      <c r="CM23" s="28" t="e">
        <f>IF(AND(CJ20=CJ23,CK20=CK23,CL23&gt;CL20),CI20,CI23)</f>
        <v>#VALUE!</v>
      </c>
      <c r="CN23" s="1" t="e">
        <f>VLOOKUP(CM23,BI20:BQ23,9,FALSE)</f>
        <v>#VALUE!</v>
      </c>
      <c r="CO23" s="1" t="e">
        <f>VLOOKUP(CM23,BI20:BQ23,8,FALSE)</f>
        <v>#VALUE!</v>
      </c>
      <c r="CP23" s="1" t="e">
        <f>VLOOKUP(CM23,BI20:BQ23,6,FALSE)</f>
        <v>#VALUE!</v>
      </c>
      <c r="CQ23" s="13" t="e">
        <f>CM23</f>
        <v>#VALUE!</v>
      </c>
      <c r="CR23" s="26" t="e">
        <f>VLOOKUP(CQ23,$X$20:$AF$23,2,FALSE)</f>
        <v>#VALUE!</v>
      </c>
      <c r="CS23" s="27" t="e">
        <f>VLOOKUP(CQ23,$X$20:$AF$23,3,FALSE)</f>
        <v>#VALUE!</v>
      </c>
      <c r="CT23" s="27" t="e">
        <f>VLOOKUP(CQ23,$X$20:$AF$23,4,FALSE)</f>
        <v>#VALUE!</v>
      </c>
      <c r="CU23" s="27" t="e">
        <f>VLOOKUP(CQ23,$X$20:$AF$23,5,FALSE)</f>
        <v>#VALUE!</v>
      </c>
      <c r="CV23" s="27" t="e">
        <f>VLOOKUP(CQ23,$X$20:$AF$23,6,FALSE)</f>
        <v>#VALUE!</v>
      </c>
      <c r="CW23" s="27" t="e">
        <f>VLOOKUP(CQ23,$X$20:$AF$23,7,FALSE)</f>
        <v>#VALUE!</v>
      </c>
      <c r="CX23" s="27" t="e">
        <f>VLOOKUP(CQ23,$X$20:$AF$23,8,FALSE)</f>
        <v>#VALUE!</v>
      </c>
      <c r="CY23" s="27" t="e">
        <f>VLOOKUP(CQ23,$X$20:$AF$23,9,FALSE)</f>
        <v>#VALUE!</v>
      </c>
      <c r="DA23" s="1" t="e">
        <f>IF(ISNA(VLOOKUP(CQ23,K$6:L$23,1,FALSE))=TRUE,CM23,VLOOKUP(CQ23,K$6:L$23,1,FALSE))</f>
        <v>#VALUE!</v>
      </c>
      <c r="DB23" s="1" t="e">
        <f>IF(ISNA(VLOOKUP(CQ23,K$6:L$23,2,FALSE))=TRUE,CM23,VLOOKUP(CQ23,K$6:L$23,2,FALSE))</f>
        <v>#VALUE!</v>
      </c>
      <c r="DD23" s="1" t="e">
        <f>IF(DD22=CM23,CM22,IF(AND(CR24=CR23,CY24=CY23,DA24=CM24,DB24=CM23),DA24,CM23))</f>
        <v>#VALUE!</v>
      </c>
      <c r="DE23" s="26" t="e">
        <f>VLOOKUP(DD23,$X$20:$AF$23,2,FALSE)</f>
        <v>#VALUE!</v>
      </c>
      <c r="DF23" s="27" t="e">
        <f>VLOOKUP(DD23,$X$20:$AF$23,3,FALSE)</f>
        <v>#VALUE!</v>
      </c>
      <c r="DG23" s="27" t="e">
        <f>VLOOKUP(DD23,$X$20:$AF$23,4,FALSE)</f>
        <v>#VALUE!</v>
      </c>
      <c r="DH23" s="27" t="e">
        <f>VLOOKUP(DD23,$X$20:$AF$23,5,FALSE)</f>
        <v>#VALUE!</v>
      </c>
      <c r="DI23" s="27" t="e">
        <f>VLOOKUP(DD23,$X$20:$AF$23,6,FALSE)</f>
        <v>#VALUE!</v>
      </c>
      <c r="DJ23" s="27" t="e">
        <f>VLOOKUP(DD23,$X$20:$AF$23,7,FALSE)</f>
        <v>#VALUE!</v>
      </c>
      <c r="DK23" s="27" t="e">
        <f>VLOOKUP(DD23,$X$20:$AF$23,8,FALSE)</f>
        <v>#VALUE!</v>
      </c>
      <c r="DL23" s="27" t="e">
        <f>VLOOKUP(DD23,$X$20:$AF$23,9,FALSE)</f>
        <v>#VALUE!</v>
      </c>
    </row>
    <row r="24" spans="2:116" ht="22.5" customHeight="1" x14ac:dyDescent="0.3">
      <c r="B24" s="94">
        <v>19</v>
      </c>
      <c r="C24" s="88">
        <v>46190</v>
      </c>
      <c r="D24" s="89">
        <v>0.75</v>
      </c>
      <c r="E24" s="149" t="s">
        <v>128</v>
      </c>
      <c r="F24" s="3"/>
      <c r="G24" s="3"/>
      <c r="H24" s="148" t="s">
        <v>88</v>
      </c>
      <c r="I24" s="169" t="s">
        <v>79</v>
      </c>
      <c r="J24" s="90" t="s">
        <v>10</v>
      </c>
      <c r="K24" s="6" t="str">
        <f t="shared" ref="K24:K30" si="4">IF(F20&lt;&gt;"",IF(F20&gt;G20,E20,IF(G20&gt;F20,H20,"Empate")),"")</f>
        <v/>
      </c>
      <c r="L24" s="6" t="str">
        <f t="shared" ref="L24:L30" si="5">IF(F20&lt;&gt;"",IF(F20&lt;G20,E20,IF(G20&lt;F20,H20,"Empate")),"")</f>
        <v/>
      </c>
      <c r="N24" s="159" t="str">
        <f>DD26</f>
        <v>ESTORIL PRAIA</v>
      </c>
      <c r="O24" s="133">
        <f>SUM(P24:R24)</f>
        <v>2</v>
      </c>
      <c r="P24" s="134">
        <v>2</v>
      </c>
      <c r="Q24" s="134">
        <v>0</v>
      </c>
      <c r="R24" s="134">
        <v>0</v>
      </c>
      <c r="S24" s="134">
        <v>14</v>
      </c>
      <c r="T24" s="134">
        <v>1</v>
      </c>
      <c r="U24" s="134">
        <f>S24-T24</f>
        <v>13</v>
      </c>
      <c r="V24" s="135">
        <v>6</v>
      </c>
      <c r="X24" s="50" t="s">
        <v>74</v>
      </c>
      <c r="Y24" s="50" t="s">
        <v>74</v>
      </c>
      <c r="Z24" s="50" t="s">
        <v>74</v>
      </c>
      <c r="AA24" s="50" t="s">
        <v>74</v>
      </c>
      <c r="AB24" s="15"/>
      <c r="AC24" s="15"/>
      <c r="AD24" s="15"/>
      <c r="AE24" s="15"/>
      <c r="AF24" s="15"/>
    </row>
    <row r="25" spans="2:116" ht="22.5" customHeight="1" x14ac:dyDescent="0.2">
      <c r="B25" s="94">
        <v>20</v>
      </c>
      <c r="C25" s="194">
        <v>46190</v>
      </c>
      <c r="D25" s="91">
        <v>0.75</v>
      </c>
      <c r="E25" s="151" t="s">
        <v>97</v>
      </c>
      <c r="F25" s="3"/>
      <c r="G25" s="3"/>
      <c r="H25" s="150" t="s">
        <v>96</v>
      </c>
      <c r="I25" s="170" t="s">
        <v>82</v>
      </c>
      <c r="J25" s="92" t="s">
        <v>11</v>
      </c>
      <c r="K25" s="6" t="str">
        <f>IF(F22&lt;&gt;"",IF(F22&gt;G22,E22,IF(G22&gt;F22,H22,"Empate")),"")</f>
        <v/>
      </c>
      <c r="L25" s="6" t="str">
        <f>IF(F22&lt;&gt;"",IF(F22&lt;G22,E22,IF(G22&lt;F22,H22,"Empate")),"")</f>
        <v/>
      </c>
      <c r="N25" s="160" t="s">
        <v>129</v>
      </c>
      <c r="O25" s="136">
        <f>SUM(P25:R25)</f>
        <v>2</v>
      </c>
      <c r="P25" s="137">
        <v>1</v>
      </c>
      <c r="Q25" s="137">
        <v>0</v>
      </c>
      <c r="R25" s="137">
        <v>1</v>
      </c>
      <c r="S25" s="137">
        <v>9</v>
      </c>
      <c r="T25" s="137">
        <v>6</v>
      </c>
      <c r="U25" s="137">
        <f>S25-T25</f>
        <v>3</v>
      </c>
      <c r="V25" s="138">
        <v>3</v>
      </c>
      <c r="X25" s="7"/>
      <c r="Y25" s="8" t="s">
        <v>17</v>
      </c>
      <c r="Z25" s="8" t="s">
        <v>18</v>
      </c>
      <c r="AA25" s="8" t="s">
        <v>12</v>
      </c>
      <c r="AB25" s="8" t="s">
        <v>11</v>
      </c>
      <c r="AC25" s="8" t="s">
        <v>3</v>
      </c>
      <c r="AD25" s="8" t="s">
        <v>4</v>
      </c>
      <c r="AE25" s="8" t="s">
        <v>19</v>
      </c>
      <c r="AF25" s="9" t="s">
        <v>20</v>
      </c>
      <c r="BI25" s="10"/>
      <c r="BJ25" s="11" t="s">
        <v>17</v>
      </c>
      <c r="BK25" s="11" t="s">
        <v>18</v>
      </c>
      <c r="BL25" s="11" t="s">
        <v>12</v>
      </c>
      <c r="BM25" s="11" t="s">
        <v>11</v>
      </c>
      <c r="BN25" s="11" t="s">
        <v>3</v>
      </c>
      <c r="BO25" s="11" t="s">
        <v>4</v>
      </c>
      <c r="BP25" s="11" t="s">
        <v>19</v>
      </c>
      <c r="BQ25" s="11" t="s">
        <v>20</v>
      </c>
      <c r="BR25" s="12"/>
      <c r="BS25" s="12"/>
      <c r="BT25" s="12"/>
      <c r="BU25" s="12"/>
      <c r="BV25" s="12"/>
      <c r="BW25" s="12"/>
      <c r="BX25" s="12"/>
      <c r="BY25" s="13"/>
      <c r="BZ25" s="13"/>
      <c r="CQ25" s="10"/>
      <c r="CR25" s="11" t="s">
        <v>17</v>
      </c>
      <c r="CS25" s="11" t="s">
        <v>18</v>
      </c>
      <c r="CT25" s="11" t="s">
        <v>12</v>
      </c>
      <c r="CU25" s="11" t="s">
        <v>11</v>
      </c>
      <c r="CV25" s="11" t="s">
        <v>3</v>
      </c>
      <c r="CW25" s="11" t="s">
        <v>4</v>
      </c>
      <c r="CX25" s="11" t="s">
        <v>19</v>
      </c>
      <c r="CY25" s="11" t="s">
        <v>20</v>
      </c>
      <c r="DE25" s="11" t="s">
        <v>17</v>
      </c>
      <c r="DF25" s="11" t="s">
        <v>18</v>
      </c>
      <c r="DG25" s="11" t="s">
        <v>12</v>
      </c>
      <c r="DH25" s="11" t="s">
        <v>11</v>
      </c>
      <c r="DI25" s="11" t="s">
        <v>3</v>
      </c>
      <c r="DJ25" s="11" t="s">
        <v>4</v>
      </c>
      <c r="DK25" s="11" t="s">
        <v>19</v>
      </c>
      <c r="DL25" s="11" t="s">
        <v>20</v>
      </c>
    </row>
    <row r="26" spans="2:116" ht="22.5" customHeight="1" x14ac:dyDescent="0.3">
      <c r="B26" s="94">
        <v>21</v>
      </c>
      <c r="C26" s="194">
        <v>46190</v>
      </c>
      <c r="D26" s="187">
        <v>0.75</v>
      </c>
      <c r="E26" s="151" t="s">
        <v>129</v>
      </c>
      <c r="F26" s="3"/>
      <c r="G26" s="3"/>
      <c r="H26" s="150" t="s">
        <v>95</v>
      </c>
      <c r="I26" s="170" t="s">
        <v>103</v>
      </c>
      <c r="J26" s="92" t="s">
        <v>11</v>
      </c>
      <c r="K26" s="6" t="str">
        <f>IF(F23&lt;&gt;"",IF(F23&gt;G23,E23,IF(G23&gt;F23,H23,"Empate")),"")</f>
        <v/>
      </c>
      <c r="L26" s="6" t="str">
        <f>IF(F23&lt;&gt;"",IF(F23&lt;G23,E23,IF(G23&lt;F23,H23,"Empate")),"")</f>
        <v/>
      </c>
      <c r="N26" s="160" t="s">
        <v>95</v>
      </c>
      <c r="O26" s="136">
        <f>SUM(P26:R26)</f>
        <v>2</v>
      </c>
      <c r="P26" s="137">
        <v>1</v>
      </c>
      <c r="Q26" s="137">
        <v>0</v>
      </c>
      <c r="R26" s="137">
        <v>1</v>
      </c>
      <c r="S26" s="137">
        <v>2</v>
      </c>
      <c r="T26" s="137">
        <v>9</v>
      </c>
      <c r="U26" s="137">
        <f>S26-T26</f>
        <v>-7</v>
      </c>
      <c r="V26" s="138">
        <v>3</v>
      </c>
      <c r="X26" s="14" t="s">
        <v>97</v>
      </c>
      <c r="Y26" s="15">
        <f>DCOUNT($E$5:$F$26,$F$5,$X30:$X31)+DCOUNT($G$5:$H$26,$G$5,$X30:$X31)</f>
        <v>2</v>
      </c>
      <c r="Z26" s="15">
        <f>COUNTIF($K$6:$K$32,X31)</f>
        <v>2</v>
      </c>
      <c r="AA26" s="15">
        <f>Y26-Z26-AB26</f>
        <v>0</v>
      </c>
      <c r="AB26" s="15">
        <f>COUNTIF($L$6:$L$32,X31)</f>
        <v>0</v>
      </c>
      <c r="AC26" s="15">
        <f>DSUM($E$5:$F$26,$F$5,$X30:$X31)+DSUM($G$5:$H$26,$G$5,$X30:$X31)</f>
        <v>14</v>
      </c>
      <c r="AD26" s="15">
        <f>DSUM($E$5:$G$26,$G$5,$X30:$X31)+DSUM($F$5:$H$26,$F$5,$X30:$X31)</f>
        <v>1</v>
      </c>
      <c r="AE26" s="15">
        <f>AC26-AD26</f>
        <v>13</v>
      </c>
      <c r="AF26" s="16">
        <f>Z26*3+AA26*1</f>
        <v>6</v>
      </c>
      <c r="AH26" s="17" t="str">
        <f>X26</f>
        <v>ESTORIL PRAIA</v>
      </c>
      <c r="AI26" s="18">
        <f>AF26</f>
        <v>6</v>
      </c>
      <c r="AJ26" s="19" t="str">
        <f>IF(AI26&gt;=AI27,AH26,AH27)</f>
        <v>ESTORIL PRAIA</v>
      </c>
      <c r="AK26" s="18">
        <f>VLOOKUP(AJ26,X26:AF29,9,FALSE)</f>
        <v>6</v>
      </c>
      <c r="AL26" s="19" t="str">
        <f>IF(AK26&gt;=AK28,AJ26,AJ28)</f>
        <v>ESTORIL PRAIA</v>
      </c>
      <c r="AM26" s="18">
        <f>VLOOKUP(AL26,X26:AF29,9,FALSE)</f>
        <v>6</v>
      </c>
      <c r="AN26" s="19" t="str">
        <f>IF(AM26&gt;=AM29,AL26,AL29)</f>
        <v>ESTORIL PRAIA</v>
      </c>
      <c r="AO26" s="18">
        <f>VLOOKUP(AN26,X26:AF29,9,FALSE)</f>
        <v>6</v>
      </c>
      <c r="AP26" s="19"/>
      <c r="AQ26" s="20"/>
      <c r="AR26" s="20"/>
      <c r="AS26" s="20"/>
      <c r="AT26" s="20"/>
      <c r="AU26" s="21"/>
      <c r="AV26" s="22" t="str">
        <f>AN26</f>
        <v>ESTORIL PRAIA</v>
      </c>
      <c r="AW26" s="23">
        <f>AO26</f>
        <v>6</v>
      </c>
      <c r="AX26" s="18">
        <f>VLOOKUP(AV26,X26:AF29,8,FALSE)</f>
        <v>13</v>
      </c>
      <c r="AY26" s="19" t="str">
        <f>IF(AND(AW26=AW27,AX27&gt;AX26),AV27,AV26)</f>
        <v>ESTORIL PRAIA</v>
      </c>
      <c r="AZ26" s="18"/>
      <c r="BA26" s="18"/>
      <c r="BB26" s="20"/>
      <c r="BC26" s="20"/>
      <c r="BD26" s="20"/>
      <c r="BE26" s="20"/>
      <c r="BF26" s="24">
        <f>AW26</f>
        <v>6</v>
      </c>
      <c r="BG26" s="25" t="str">
        <f>AY26</f>
        <v>ESTORIL PRAIA</v>
      </c>
      <c r="BI26" s="13" t="str">
        <f>BG26</f>
        <v>ESTORIL PRAIA</v>
      </c>
      <c r="BJ26" s="26">
        <f>VLOOKUP(BI26,X26:AF29,2,FALSE)</f>
        <v>2</v>
      </c>
      <c r="BK26" s="27">
        <f>VLOOKUP(BI26,X26:AF29,3,FALSE)</f>
        <v>2</v>
      </c>
      <c r="BL26" s="27">
        <f>VLOOKUP(BI26,X26:AF29,4,FALSE)</f>
        <v>0</v>
      </c>
      <c r="BM26" s="27">
        <f>VLOOKUP(BI26,X26:AF29,5,FALSE)</f>
        <v>0</v>
      </c>
      <c r="BN26" s="27">
        <f>VLOOKUP(BI26,X26:AF29,6,FALSE)</f>
        <v>14</v>
      </c>
      <c r="BO26" s="27">
        <f>VLOOKUP(BI26,X26:AF29,7,FALSE)</f>
        <v>1</v>
      </c>
      <c r="BP26" s="27">
        <f>VLOOKUP(BI26,X26:AF29,8,FALSE)</f>
        <v>13</v>
      </c>
      <c r="BQ26" s="27">
        <f>VLOOKUP(BI26,X26:AF29,9,FALSE)</f>
        <v>6</v>
      </c>
      <c r="BR26" s="1" t="str">
        <f>BI26</f>
        <v>ESTORIL PRAIA</v>
      </c>
      <c r="BS26" s="1">
        <f>VLOOKUP(BR26,BI26:BQ29,9,FALSE)</f>
        <v>6</v>
      </c>
      <c r="BT26" s="1">
        <f>VLOOKUP(BR26,BI26:BQ29,8,FALSE)</f>
        <v>13</v>
      </c>
      <c r="BU26" s="28" t="str">
        <f>IF(AND(BS26=BS27,BT27&gt;BT26),BR27,BR26)</f>
        <v>ESTORIL PRAIA</v>
      </c>
      <c r="BV26" s="29">
        <f>VLOOKUP(BU26,BI26:BQ29,9,FALSE)</f>
        <v>6</v>
      </c>
      <c r="BW26" s="29">
        <f>VLOOKUP(BU26,BI26:BQ29,8,FALSE)</f>
        <v>13</v>
      </c>
      <c r="BX26" s="28" t="str">
        <f>IF(AND(BV26=BV28,BW28&gt;BW26),BU28,BU26)</f>
        <v>ESTORIL PRAIA</v>
      </c>
      <c r="BY26" s="1">
        <f>VLOOKUP(BX26,BI26:BQ29,9,FALSE)</f>
        <v>6</v>
      </c>
      <c r="BZ26" s="12">
        <f>VLOOKUP(BX26,BI26:BQ29,8,FALSE)</f>
        <v>13</v>
      </c>
      <c r="CA26" s="30" t="str">
        <f>IF(AND(BY26=BY29,BZ29&gt;BZ26),BX29,BX26)</f>
        <v>ESTORIL PRAIA</v>
      </c>
      <c r="CB26" s="1">
        <f>VLOOKUP(CA26,BI26:BQ29,9,FALSE)</f>
        <v>6</v>
      </c>
      <c r="CC26" s="1">
        <f>VLOOKUP(CA26,BI26:BQ29,8,FALSE)</f>
        <v>13</v>
      </c>
      <c r="CD26" s="12">
        <f>VLOOKUP(CA26,BI26:BQ29,6,FALSE)</f>
        <v>14</v>
      </c>
      <c r="CE26" s="28" t="str">
        <f>IF(AND(CB26=CB27,CC26=CC27,CD27&gt;CD26),CA27,CA26)</f>
        <v>ESTORIL PRAIA</v>
      </c>
      <c r="CF26" s="1">
        <f>VLOOKUP(CE26,BI26:BQ29,9,FALSE)</f>
        <v>6</v>
      </c>
      <c r="CG26" s="1">
        <f>VLOOKUP(CE26,BI26:BQ29,8,FALSE)</f>
        <v>13</v>
      </c>
      <c r="CH26" s="1">
        <f>VLOOKUP(CE26,BI26:BQ29,6,FALSE)</f>
        <v>14</v>
      </c>
      <c r="CI26" s="28" t="str">
        <f>IF(AND(CF26=CF28,CG26=CG28,CH28&gt;CH26),CE28,CE26)</f>
        <v>ESTORIL PRAIA</v>
      </c>
      <c r="CJ26" s="1">
        <f>VLOOKUP(CI26,BI26:BQ29,9,FALSE)</f>
        <v>6</v>
      </c>
      <c r="CK26" s="1">
        <f>VLOOKUP(CI26,BI26:BQ29,8,FALSE)</f>
        <v>13</v>
      </c>
      <c r="CL26" s="1">
        <f>VLOOKUP(CI26,BI26:BQ29,6,FALSE)</f>
        <v>14</v>
      </c>
      <c r="CM26" s="28" t="str">
        <f>IF(AND(CJ26=CJ29,CK26=CK29,CL29&gt;CL26),CI29,CI26)</f>
        <v>ESTORIL PRAIA</v>
      </c>
      <c r="CN26" s="1">
        <f>VLOOKUP(CM26,BI26:BQ29,9,FALSE)</f>
        <v>6</v>
      </c>
      <c r="CO26" s="1">
        <f>VLOOKUP(CM26,BI26:BQ29,8,FALSE)</f>
        <v>13</v>
      </c>
      <c r="CP26" s="1">
        <f>VLOOKUP(CM26,BI26:BQ29,6,FALSE)</f>
        <v>14</v>
      </c>
      <c r="CQ26" s="13" t="str">
        <f>CM26</f>
        <v>ESTORIL PRAIA</v>
      </c>
      <c r="CR26" s="26">
        <f>VLOOKUP(CQ26,$X$26:$AF$29,2,FALSE)</f>
        <v>2</v>
      </c>
      <c r="CS26" s="27">
        <f>VLOOKUP(CQ26,$X$26:$AF$29,3,FALSE)</f>
        <v>2</v>
      </c>
      <c r="CT26" s="27">
        <f>VLOOKUP(CQ26,$X$26:$AF$29,4,FALSE)</f>
        <v>0</v>
      </c>
      <c r="CU26" s="27">
        <f>VLOOKUP(CQ26,$X$26:$AF$29,5,FALSE)</f>
        <v>0</v>
      </c>
      <c r="CV26" s="27">
        <f>VLOOKUP(CQ26,$X$26:$AF$29,6,FALSE)</f>
        <v>14</v>
      </c>
      <c r="CW26" s="27">
        <f>VLOOKUP(CQ26,$X$26:$AF$29,7,FALSE)</f>
        <v>1</v>
      </c>
      <c r="CX26" s="27">
        <f>VLOOKUP(CQ26,$X$26:$AF$29,8,FALSE)</f>
        <v>13</v>
      </c>
      <c r="CY26" s="27">
        <f>VLOOKUP(CQ26,$X$26:$AF$29,9,FALSE)</f>
        <v>6</v>
      </c>
      <c r="DA26" s="1" t="str">
        <f>IF(ISNA(VLOOKUP(CQ26,K$6:L$23,1,FALSE))=TRUE,CM29,VLOOKUP(CQ26,K$6:L$23,1,FALSE))</f>
        <v>ESTORIL PRAIA</v>
      </c>
      <c r="DB26" s="1" t="str">
        <f>IF(ISNA(VLOOKUP(CQ26,K$6:L$23,2,FALSE))=TRUE,CM29,VLOOKUP(CQ26,K$6:L$23,2,FALSE))</f>
        <v>CACÉM</v>
      </c>
      <c r="DD26" s="1" t="str">
        <f>IF(AND(CR27=CR26,CY27=CY26,DA27=CM27,DB27=CM26),DA27,CM26)</f>
        <v>ESTORIL PRAIA</v>
      </c>
      <c r="DE26" s="26">
        <f>VLOOKUP(DD26,$X$26:$AF$29,2,FALSE)</f>
        <v>2</v>
      </c>
      <c r="DF26" s="27">
        <f>VLOOKUP(DD26,$X$26:$AF$29,3,FALSE)</f>
        <v>2</v>
      </c>
      <c r="DG26" s="27">
        <f>VLOOKUP(DD26,$X$26:$AF$29,4,FALSE)</f>
        <v>0</v>
      </c>
      <c r="DH26" s="27">
        <f>VLOOKUP(DD26,$X$26:$AF$29,5,FALSE)</f>
        <v>0</v>
      </c>
      <c r="DI26" s="27">
        <f>VLOOKUP(DD26,$X$26:$AF$29,6,FALSE)</f>
        <v>14</v>
      </c>
      <c r="DJ26" s="27">
        <f>VLOOKUP(DD26,$X$26:$AF$29,7,FALSE)</f>
        <v>1</v>
      </c>
      <c r="DK26" s="27">
        <f>VLOOKUP(DD26,$X$26:$AF$29,8,FALSE)</f>
        <v>13</v>
      </c>
      <c r="DL26" s="27">
        <f>VLOOKUP(DD26,$X$26:$AF$29,9,FALSE)</f>
        <v>6</v>
      </c>
    </row>
    <row r="27" spans="2:116" ht="22.5" customHeight="1" x14ac:dyDescent="0.3">
      <c r="B27" s="131"/>
      <c r="C27" s="112"/>
      <c r="D27" s="113"/>
      <c r="E27" s="114"/>
      <c r="F27" s="115"/>
      <c r="G27" s="115"/>
      <c r="H27" s="114"/>
      <c r="I27" s="116"/>
      <c r="J27" s="117"/>
      <c r="K27" s="6" t="str">
        <f>IF(F24&lt;&gt;"",IF(F24&gt;G24,E24,IF(G24&gt;F24,H24,"Empate")),"")</f>
        <v/>
      </c>
      <c r="L27" s="6" t="str">
        <f>IF(F24&lt;&gt;"",IF(F24&lt;G24,E24,IF(G24&lt;F24,H24,"Empate")),"")</f>
        <v/>
      </c>
      <c r="N27" s="161" t="s">
        <v>96</v>
      </c>
      <c r="O27" s="139">
        <f>SUM(P27:R27)</f>
        <v>2</v>
      </c>
      <c r="P27" s="140">
        <v>0</v>
      </c>
      <c r="Q27" s="140">
        <v>0</v>
      </c>
      <c r="R27" s="140">
        <v>2</v>
      </c>
      <c r="S27" s="140">
        <v>1</v>
      </c>
      <c r="T27" s="140">
        <v>10</v>
      </c>
      <c r="U27" s="140">
        <f>S27-T27</f>
        <v>-9</v>
      </c>
      <c r="V27" s="141">
        <v>0</v>
      </c>
      <c r="X27" s="14" t="s">
        <v>97</v>
      </c>
      <c r="Y27" s="15">
        <f>DCOUNT($E$5:$F$26,$F$5,$X31:$X32)+DCOUNT($G$5:$H$26,$G$5,$X31:$X32)</f>
        <v>28</v>
      </c>
      <c r="Z27" s="15">
        <f>COUNTIF($K$6:$K$32,X32)</f>
        <v>0</v>
      </c>
      <c r="AA27" s="15">
        <f>Y27-Z27-AB27</f>
        <v>28</v>
      </c>
      <c r="AB27" s="15">
        <f>COUNTIF($L$6:$L$32,X32)</f>
        <v>0</v>
      </c>
      <c r="AC27" s="15">
        <f>DSUM($E$5:$F$26,$F$5,$X31:$X32)+DSUM($G$5:$H$26,$G$5,$X31:$X32)</f>
        <v>99</v>
      </c>
      <c r="AD27" s="15">
        <f>DSUM($E$5:$G$26,$G$5,$X31:$X32)+DSUM($F$5:$H$26,$F$5,$X31:$X32)</f>
        <v>99</v>
      </c>
      <c r="AE27" s="15">
        <f>AC27-AD27</f>
        <v>0</v>
      </c>
      <c r="AF27" s="16">
        <f>Z27*3+AA27*1</f>
        <v>28</v>
      </c>
      <c r="AH27" s="17" t="str">
        <f>X27</f>
        <v>ESTORIL PRAIA</v>
      </c>
      <c r="AI27" s="18">
        <f>AF27</f>
        <v>28</v>
      </c>
      <c r="AJ27" s="19" t="str">
        <f>IF(AI27&gt;=AI28,AH27,AH28)</f>
        <v>ESTORIL PRAIA</v>
      </c>
      <c r="AK27" s="18">
        <f>VLOOKUP(AJ27,X27:AF30,9,FALSE)</f>
        <v>28</v>
      </c>
      <c r="AL27" s="19" t="str">
        <f>IF(AK27&gt;=AK29,AJ27,AJ29)</f>
        <v>ESTORIL PRAIA</v>
      </c>
      <c r="AM27" s="18">
        <f>VLOOKUP(AL27,X27:AF30,9,FALSE)</f>
        <v>28</v>
      </c>
      <c r="AN27" s="19" t="str">
        <f>IF(AM27&gt;=AM30,AL27,AL30)</f>
        <v>ESTORIL PRAIA</v>
      </c>
      <c r="AO27" s="18">
        <f>VLOOKUP(AN27,X27:AF30,9,FALSE)</f>
        <v>28</v>
      </c>
      <c r="AP27" s="19"/>
      <c r="AQ27" s="20"/>
      <c r="AR27" s="20"/>
      <c r="AS27" s="20"/>
      <c r="AT27" s="20"/>
      <c r="AU27" s="21"/>
      <c r="AV27" s="22" t="str">
        <f>AN27</f>
        <v>ESTORIL PRAIA</v>
      </c>
      <c r="AW27" s="23">
        <f>AO27</f>
        <v>28</v>
      </c>
      <c r="AX27" s="18">
        <f>VLOOKUP(AV27,X27:AF30,8,FALSE)</f>
        <v>0</v>
      </c>
      <c r="AY27" s="19" t="str">
        <f>IF(AND(AW27=AW28,AX28&gt;AX27),AV28,AV27)</f>
        <v>ESTORIL PRAIA</v>
      </c>
      <c r="AZ27" s="18"/>
      <c r="BA27" s="18"/>
      <c r="BB27" s="20"/>
      <c r="BC27" s="20"/>
      <c r="BD27" s="20"/>
      <c r="BE27" s="20"/>
      <c r="BF27" s="24">
        <f>AW27</f>
        <v>28</v>
      </c>
      <c r="BG27" s="25" t="str">
        <f>AY27</f>
        <v>ESTORIL PRAIA</v>
      </c>
      <c r="BI27" s="13" t="str">
        <f>BG27</f>
        <v>ESTORIL PRAIA</v>
      </c>
      <c r="BJ27" s="26">
        <f>VLOOKUP(BI27,X27:AF30,2,FALSE)</f>
        <v>28</v>
      </c>
      <c r="BK27" s="27">
        <f>VLOOKUP(BI27,X27:AF30,3,FALSE)</f>
        <v>0</v>
      </c>
      <c r="BL27" s="27">
        <f>VLOOKUP(BI27,X27:AF30,4,FALSE)</f>
        <v>28</v>
      </c>
      <c r="BM27" s="27">
        <f>VLOOKUP(BI27,X27:AF30,5,FALSE)</f>
        <v>0</v>
      </c>
      <c r="BN27" s="27">
        <f>VLOOKUP(BI27,X27:AF30,6,FALSE)</f>
        <v>99</v>
      </c>
      <c r="BO27" s="27">
        <f>VLOOKUP(BI27,X27:AF30,7,FALSE)</f>
        <v>99</v>
      </c>
      <c r="BP27" s="27">
        <f>VLOOKUP(BI27,X27:AF30,8,FALSE)</f>
        <v>0</v>
      </c>
      <c r="BQ27" s="27">
        <f>VLOOKUP(BI27,X27:AF30,9,FALSE)</f>
        <v>28</v>
      </c>
      <c r="BR27" s="1" t="str">
        <f>BI27</f>
        <v>ESTORIL PRAIA</v>
      </c>
      <c r="BS27" s="1">
        <f>VLOOKUP(BR27,BI27:BQ30,9,FALSE)</f>
        <v>28</v>
      </c>
      <c r="BT27" s="1">
        <f>VLOOKUP(BR27,BI27:BQ30,8,FALSE)</f>
        <v>0</v>
      </c>
      <c r="BU27" s="28" t="str">
        <f>IF(AND(BS27=BS28,BT28&gt;BT27),BR28,BR27)</f>
        <v>ESTORIL PRAIA</v>
      </c>
      <c r="BV27" s="29">
        <f>VLOOKUP(BU27,BI27:BQ30,9,FALSE)</f>
        <v>28</v>
      </c>
      <c r="BW27" s="29">
        <f>VLOOKUP(BU27,BI27:BQ30,8,FALSE)</f>
        <v>0</v>
      </c>
      <c r="BX27" s="28" t="str">
        <f>IF(AND(BV27=BV29,BW29&gt;BW27),BU29,BU27)</f>
        <v>ESTORIL PRAIA</v>
      </c>
      <c r="BY27" s="1">
        <f>VLOOKUP(BX27,BI27:BQ30,9,FALSE)</f>
        <v>28</v>
      </c>
      <c r="BZ27" s="12">
        <f>VLOOKUP(BX27,BI27:BQ30,8,FALSE)</f>
        <v>0</v>
      </c>
      <c r="CA27" s="30" t="str">
        <f>IF(AND(BY27=BY30,BZ30&gt;BZ27),BX30,BX27)</f>
        <v>ESTORIL PRAIA</v>
      </c>
      <c r="CB27" s="1">
        <f>VLOOKUP(CA27,BI27:BQ30,9,FALSE)</f>
        <v>28</v>
      </c>
      <c r="CC27" s="1">
        <f>VLOOKUP(CA27,BI27:BQ30,8,FALSE)</f>
        <v>0</v>
      </c>
      <c r="CD27" s="12">
        <f>VLOOKUP(CA27,BI27:BQ30,6,FALSE)</f>
        <v>99</v>
      </c>
      <c r="CE27" s="28" t="str">
        <f>IF(AND(CB27=CB28,CC27=CC28,CD28&gt;CD27),CA28,CA27)</f>
        <v>ESTORIL PRAIA</v>
      </c>
      <c r="CF27" s="1">
        <f>VLOOKUP(CE27,BI27:BQ30,9,FALSE)</f>
        <v>28</v>
      </c>
      <c r="CG27" s="1">
        <f>VLOOKUP(CE27,BI27:BQ30,8,FALSE)</f>
        <v>0</v>
      </c>
      <c r="CH27" s="1">
        <f>VLOOKUP(CE27,BI27:BQ30,6,FALSE)</f>
        <v>99</v>
      </c>
      <c r="CI27" s="28" t="str">
        <f>IF(AND(CF27=CF29,CG27=CG29,CH29&gt;CH27),CE29,CE27)</f>
        <v>ESTORIL PRAIA</v>
      </c>
      <c r="CJ27" s="1">
        <f>VLOOKUP(CI27,BI27:BQ30,9,FALSE)</f>
        <v>28</v>
      </c>
      <c r="CK27" s="1">
        <f>VLOOKUP(CI27,BI27:BQ30,8,FALSE)</f>
        <v>0</v>
      </c>
      <c r="CL27" s="1">
        <f>VLOOKUP(CI27,BI27:BQ30,6,FALSE)</f>
        <v>99</v>
      </c>
      <c r="CM27" s="28" t="str">
        <f>IF(AND(CJ27=CJ30,CK27=CK30,CL30&gt;CL27),CI30,CI27)</f>
        <v>ESTORIL PRAIA</v>
      </c>
      <c r="CN27" s="1">
        <f>VLOOKUP(CM27,BI27:BQ30,9,FALSE)</f>
        <v>28</v>
      </c>
      <c r="CO27" s="1">
        <f>VLOOKUP(CM27,BI27:BQ30,8,FALSE)</f>
        <v>0</v>
      </c>
      <c r="CP27" s="1">
        <f>VLOOKUP(CM27,BI27:BQ30,6,FALSE)</f>
        <v>99</v>
      </c>
      <c r="CQ27" s="13" t="str">
        <f>CM27</f>
        <v>ESTORIL PRAIA</v>
      </c>
      <c r="CR27" s="26">
        <f>VLOOKUP(CQ27,$X$26:$AF$29,2,FALSE)</f>
        <v>2</v>
      </c>
      <c r="CS27" s="27">
        <f>VLOOKUP(CQ27,$X$26:$AF$29,3,FALSE)</f>
        <v>2</v>
      </c>
      <c r="CT27" s="27">
        <f>VLOOKUP(CQ27,$X$26:$AF$29,4,FALSE)</f>
        <v>0</v>
      </c>
      <c r="CU27" s="27">
        <f>VLOOKUP(CQ27,$X$26:$AF$29,5,FALSE)</f>
        <v>0</v>
      </c>
      <c r="CV27" s="27">
        <f>VLOOKUP(CQ27,$X$26:$AF$29,6,FALSE)</f>
        <v>14</v>
      </c>
      <c r="CW27" s="27">
        <f>VLOOKUP(CQ27,$X$26:$AF$29,7,FALSE)</f>
        <v>1</v>
      </c>
      <c r="CX27" s="27">
        <f>VLOOKUP(CQ27,$X$26:$AF$29,8,FALSE)</f>
        <v>13</v>
      </c>
      <c r="CY27" s="27">
        <f>VLOOKUP(CQ27,$X$26:$AF$29,9,FALSE)</f>
        <v>6</v>
      </c>
      <c r="DA27" s="1" t="str">
        <f>IF(ISNA(VLOOKUP(CQ27,K$6:L$23,1,FALSE))=TRUE,CM30,VLOOKUP(CQ27,K$6:L$23,1,FALSE))</f>
        <v>ESTORIL PRAIA</v>
      </c>
      <c r="DB27" s="1" t="str">
        <f>IF(ISNA(VLOOKUP(CQ27,K$6:L$23,2,FALSE))=TRUE,CM30,VLOOKUP(CQ27,K$6:L$23,2,FALSE))</f>
        <v>CACÉM</v>
      </c>
      <c r="DD27" s="1" t="str">
        <f>IF(AND(CR28=CR27,CY28=CY27,DA28=CM28,DB28=CM27),DA28,CM27)</f>
        <v>ESTORIL PRAIA</v>
      </c>
      <c r="DE27" s="26">
        <f>VLOOKUP(DD27,$X$26:$AF$29,2,FALSE)</f>
        <v>2</v>
      </c>
      <c r="DF27" s="27">
        <f>VLOOKUP(DD27,$X$26:$AF$29,3,FALSE)</f>
        <v>2</v>
      </c>
      <c r="DG27" s="27">
        <f>VLOOKUP(DD27,$X$26:$AF$29,4,FALSE)</f>
        <v>0</v>
      </c>
      <c r="DH27" s="27">
        <f>VLOOKUP(DD27,$X$26:$AF$29,5,FALSE)</f>
        <v>0</v>
      </c>
      <c r="DI27" s="27">
        <f>VLOOKUP(DD27,$X$26:$AF$29,6,FALSE)</f>
        <v>14</v>
      </c>
      <c r="DJ27" s="27">
        <f>VLOOKUP(DD27,$X$26:$AF$29,7,FALSE)</f>
        <v>1</v>
      </c>
      <c r="DK27" s="27">
        <f>VLOOKUP(DD27,$X$26:$AF$29,8,FALSE)</f>
        <v>13</v>
      </c>
      <c r="DL27" s="27">
        <f>VLOOKUP(DD27,$X$26:$AF$29,9,FALSE)</f>
        <v>6</v>
      </c>
    </row>
    <row r="28" spans="2:116" ht="22.5" customHeight="1" x14ac:dyDescent="0.3">
      <c r="B28" s="216" t="s">
        <v>71</v>
      </c>
      <c r="C28" s="217"/>
      <c r="D28" s="217"/>
      <c r="E28" s="217"/>
      <c r="F28" s="217"/>
      <c r="G28" s="217"/>
      <c r="H28" s="217"/>
      <c r="I28" s="217"/>
      <c r="J28" s="218"/>
      <c r="K28" s="6" t="e">
        <f>IF(#REF!&lt;&gt;"",IF(#REF!&gt;#REF!,#REF!,IF(#REF!&gt;#REF!,#REF!,"Empate")),"")</f>
        <v>#REF!</v>
      </c>
      <c r="L28" s="6" t="e">
        <f>IF(#REF!&lt;&gt;"",IF(#REF!&lt;#REF!,#REF!,IF(#REF!&lt;#REF!,#REF!,"Empate")),"")</f>
        <v>#REF!</v>
      </c>
      <c r="N28" s="118"/>
      <c r="O28" s="119"/>
      <c r="P28" s="119"/>
      <c r="Q28" s="119"/>
      <c r="R28" s="119"/>
      <c r="S28" s="119"/>
      <c r="T28" s="119"/>
      <c r="U28" s="119"/>
      <c r="V28" s="119"/>
      <c r="X28" s="14" t="s">
        <v>99</v>
      </c>
      <c r="Y28" s="15">
        <f>DCOUNT($E$5:$F$26,$F$5,$Z30:$Z31)+DCOUNT($G$5:$H$26,$G$5,$Z30:$Z31)</f>
        <v>2</v>
      </c>
      <c r="Z28" s="15">
        <f>COUNTIF($K$6:$K$32,Z31)</f>
        <v>1</v>
      </c>
      <c r="AA28" s="15">
        <f>Y28-Z28-AB28</f>
        <v>0</v>
      </c>
      <c r="AB28" s="15">
        <f>COUNTIF($L$6:$L$32,Z31)</f>
        <v>1</v>
      </c>
      <c r="AC28" s="15">
        <f>DSUM($E$5:$F$26,$F$5,$Z30:$Z31)+DSUM($G$5:$H$26,$G$5,$Z30:$Z31)</f>
        <v>7</v>
      </c>
      <c r="AD28" s="15">
        <f>DSUM($E$5:$G$26,$G$5,$Z30:$Z31)+DSUM($F$5:$H$26,$F$5,$Z30:$Z31)</f>
        <v>8</v>
      </c>
      <c r="AE28" s="15">
        <f>AC28-AD28</f>
        <v>-1</v>
      </c>
      <c r="AF28" s="16">
        <f>Z28*3+AA28*1</f>
        <v>3</v>
      </c>
      <c r="AH28" s="31" t="str">
        <f>X28</f>
        <v>CENTRAL 32</v>
      </c>
      <c r="AI28" s="32">
        <f>AF28</f>
        <v>3</v>
      </c>
      <c r="AJ28" s="10" t="str">
        <f>AH28</f>
        <v>CENTRAL 32</v>
      </c>
      <c r="AK28" s="32">
        <f>VLOOKUP(AJ28,X26:AF29,9,FALSE)</f>
        <v>3</v>
      </c>
      <c r="AL28" s="30" t="str">
        <f>IF(AK28&lt;=AK26,AJ28,AJ26)</f>
        <v>CENTRAL 32</v>
      </c>
      <c r="AM28" s="32">
        <f>VLOOKUP(AL28,X26:AF29,9,FALSE)</f>
        <v>3</v>
      </c>
      <c r="AN28" s="10" t="str">
        <f>AL28</f>
        <v>CENTRAL 32</v>
      </c>
      <c r="AO28" s="32">
        <f>VLOOKUP(AN28,X26:AF29,9,FALSE)</f>
        <v>3</v>
      </c>
      <c r="AP28" s="30" t="str">
        <f>IF(AO28&lt;=AO27,AN28,AN27)</f>
        <v>CENTRAL 32</v>
      </c>
      <c r="AQ28" s="32">
        <f>VLOOKUP(AP28,X26:AF29,9,FALSE)</f>
        <v>3</v>
      </c>
      <c r="AR28" s="10" t="str">
        <f>AP28</f>
        <v>CENTRAL 32</v>
      </c>
      <c r="AS28" s="32">
        <f>VLOOKUP(AR28,X26:AF29,9,FALSE)</f>
        <v>3</v>
      </c>
      <c r="AT28" s="30" t="str">
        <f>IF(AS28&gt;=AS29,AR28,AR29)</f>
        <v>CENTRAL 32</v>
      </c>
      <c r="AU28" s="38">
        <f>VLOOKUP(AT28,X26:AF29,9,FALSE)</f>
        <v>3</v>
      </c>
      <c r="AV28" s="34" t="str">
        <f>AT28</f>
        <v>CENTRAL 32</v>
      </c>
      <c r="AW28" s="35">
        <f>AU28</f>
        <v>3</v>
      </c>
      <c r="AX28" s="32">
        <f>VLOOKUP(AV28,X26:AF29,8,FALSE)</f>
        <v>-1</v>
      </c>
      <c r="AY28" s="10" t="str">
        <f>AV28</f>
        <v>CENTRAL 32</v>
      </c>
      <c r="AZ28" s="32">
        <f>VLOOKUP(AY28,X26:AF29,9,FALSE)</f>
        <v>3</v>
      </c>
      <c r="BA28" s="32">
        <f>VLOOKUP(AY28,X26:AF29,8,FALSE)</f>
        <v>-1</v>
      </c>
      <c r="BB28" s="30" t="str">
        <f>IF(AND(AZ27=AZ28,BA28&gt;BA27),AY27,AY28)</f>
        <v>CENTRAL 32</v>
      </c>
      <c r="BC28" s="32">
        <f>VLOOKUP(BB28,X26:AF29,9,FALSE)</f>
        <v>3</v>
      </c>
      <c r="BD28" s="32">
        <f>VLOOKUP(BB28,X26:AF29,8,FALSE)</f>
        <v>-1</v>
      </c>
      <c r="BE28" s="30" t="str">
        <f>IF(AND(BC28=BC29,BD29&gt;BD28),BB29,BB28)</f>
        <v>CENTRAL 32</v>
      </c>
      <c r="BF28" s="36">
        <f>BC28</f>
        <v>3</v>
      </c>
      <c r="BG28" s="37" t="str">
        <f>BE28</f>
        <v>CENTRAL 32</v>
      </c>
      <c r="BI28" s="13" t="str">
        <f>BG28</f>
        <v>CENTRAL 32</v>
      </c>
      <c r="BJ28" s="26">
        <f>VLOOKUP(BI28,X26:AF29,2,FALSE)</f>
        <v>2</v>
      </c>
      <c r="BK28" s="27">
        <f>VLOOKUP(BI28,X26:AF29,3,FALSE)</f>
        <v>1</v>
      </c>
      <c r="BL28" s="27">
        <f>VLOOKUP(BI28,X26:AF29,4,FALSE)</f>
        <v>0</v>
      </c>
      <c r="BM28" s="27">
        <f>VLOOKUP(BI28,X26:AF29,5,FALSE)</f>
        <v>1</v>
      </c>
      <c r="BN28" s="27">
        <f>VLOOKUP(BI28,X26:AF29,6,FALSE)</f>
        <v>7</v>
      </c>
      <c r="BO28" s="27">
        <f>VLOOKUP(BI28,X26:AF29,7,FALSE)</f>
        <v>8</v>
      </c>
      <c r="BP28" s="27">
        <f>VLOOKUP(BI28,X26:AF29,8,FALSE)</f>
        <v>-1</v>
      </c>
      <c r="BQ28" s="27">
        <f>VLOOKUP(BI28,X26:AF29,9,FALSE)</f>
        <v>3</v>
      </c>
      <c r="BR28" s="1" t="str">
        <f>BI28</f>
        <v>CENTRAL 32</v>
      </c>
      <c r="BS28" s="1">
        <f>VLOOKUP(BR28,BI26:BQ29,9,FALSE)</f>
        <v>3</v>
      </c>
      <c r="BT28" s="1">
        <f>VLOOKUP(BR28,BI26:BQ29,8,FALSE)</f>
        <v>-1</v>
      </c>
      <c r="BU28" s="29" t="str">
        <f>IF(AND(BS28=BS29,BT29&gt;BT28),BR29,BR28)</f>
        <v>CENTRAL 32</v>
      </c>
      <c r="BV28" s="29">
        <f>VLOOKUP(BU28,BI26:BQ29,9,FALSE)</f>
        <v>3</v>
      </c>
      <c r="BW28" s="29">
        <f>VLOOKUP(BU28,BI26:BQ29,8,FALSE)</f>
        <v>-1</v>
      </c>
      <c r="BX28" s="28" t="str">
        <f>IF(AND(BV26=BV28,BW28&gt;BW26),BU26,BU28)</f>
        <v>CENTRAL 32</v>
      </c>
      <c r="BY28" s="1">
        <f>VLOOKUP(BX28,BI26:BQ29,9,FALSE)</f>
        <v>3</v>
      </c>
      <c r="BZ28" s="12">
        <f>VLOOKUP(BX28,BI26:BQ29,8,FALSE)</f>
        <v>-1</v>
      </c>
      <c r="CA28" s="1" t="str">
        <f>IF(AND(BY27=BY28,BZ28&gt;BZ27),BX27,BX28)</f>
        <v>CENTRAL 32</v>
      </c>
      <c r="CB28" s="1">
        <f>VLOOKUP(CA28,BI26:BQ29,9,FALSE)</f>
        <v>3</v>
      </c>
      <c r="CC28" s="1">
        <f>VLOOKUP(CA28,BI26:BQ29,8,FALSE)</f>
        <v>-1</v>
      </c>
      <c r="CD28" s="12">
        <f>VLOOKUP(CA28,BI26:BQ29,6,FALSE)</f>
        <v>7</v>
      </c>
      <c r="CE28" s="29" t="str">
        <f>IF(AND(CB28=CB29,CC28=CC29,CD29&gt;CD28),CA29,CA28)</f>
        <v>CENTRAL 32</v>
      </c>
      <c r="CF28" s="1">
        <f>VLOOKUP(CE28,BI26:BQ29,9,FALSE)</f>
        <v>3</v>
      </c>
      <c r="CG28" s="1">
        <f>VLOOKUP(CE28,BI26:BQ29,8,FALSE)</f>
        <v>-1</v>
      </c>
      <c r="CH28" s="1">
        <f>VLOOKUP(CE28,BI26:BQ29,6,FALSE)</f>
        <v>7</v>
      </c>
      <c r="CI28" s="28" t="str">
        <f>IF(AND(CF26=CF28,CG26=CG28,CH28&gt;CH26),CE26,CE28)</f>
        <v>CENTRAL 32</v>
      </c>
      <c r="CJ28" s="1">
        <f>VLOOKUP(CI28,BI26:BQ29,9,FALSE)</f>
        <v>3</v>
      </c>
      <c r="CK28" s="1">
        <f>VLOOKUP(CI28,BI26:BQ29,8,FALSE)</f>
        <v>-1</v>
      </c>
      <c r="CL28" s="1">
        <f>VLOOKUP(CI28,BI26:BQ29,6,FALSE)</f>
        <v>7</v>
      </c>
      <c r="CM28" s="29" t="str">
        <f>IF(AND(CJ27=CJ28,CK27=CK28,CL28&gt;CL27),CI27,CI28)</f>
        <v>CENTRAL 32</v>
      </c>
      <c r="CN28" s="1">
        <f>VLOOKUP(CM28,BI26:BQ29,9,FALSE)</f>
        <v>3</v>
      </c>
      <c r="CO28" s="1">
        <f>VLOOKUP(CM28,BI26:BQ29,8,FALSE)</f>
        <v>-1</v>
      </c>
      <c r="CP28" s="1">
        <f>VLOOKUP(CM28,BI26:BQ29,6,FALSE)</f>
        <v>7</v>
      </c>
      <c r="CQ28" s="13" t="str">
        <f>CM28</f>
        <v>CENTRAL 32</v>
      </c>
      <c r="CR28" s="26">
        <f>VLOOKUP(CQ28,$X$26:$AF$29,2,FALSE)</f>
        <v>2</v>
      </c>
      <c r="CS28" s="27">
        <f>VLOOKUP(CQ28,$X$26:$AF$29,3,FALSE)</f>
        <v>1</v>
      </c>
      <c r="CT28" s="27">
        <f>VLOOKUP(CQ28,$X$26:$AF$29,4,FALSE)</f>
        <v>0</v>
      </c>
      <c r="CU28" s="27">
        <f>VLOOKUP(CQ28,$X$26:$AF$29,5,FALSE)</f>
        <v>1</v>
      </c>
      <c r="CV28" s="27">
        <f>VLOOKUP(CQ28,$X$26:$AF$29,6,FALSE)</f>
        <v>7</v>
      </c>
      <c r="CW28" s="27">
        <f>VLOOKUP(CQ28,$X$26:$AF$29,7,FALSE)</f>
        <v>8</v>
      </c>
      <c r="CX28" s="27">
        <f>VLOOKUP(CQ28,$X$26:$AF$29,8,FALSE)</f>
        <v>-1</v>
      </c>
      <c r="CY28" s="27">
        <f>VLOOKUP(CQ28,$X$26:$AF$29,9,FALSE)</f>
        <v>3</v>
      </c>
      <c r="DA28" s="1" t="str">
        <f>IF(ISNA(VLOOKUP(CQ28,K$6:L$23,1,FALSE))=TRUE,CM29,VLOOKUP(CQ28,K$6:L$23,1,FALSE))</f>
        <v>CENTRAL 32</v>
      </c>
      <c r="DB28" s="1" t="str">
        <f>IF(ISNA(VLOOKUP(CQ28,K$6:L$23,2,FALSE))=TRUE,CM29,VLOOKUP(CQ28,K$6:L$23,2,FALSE))</f>
        <v>ALGUEIRÃO</v>
      </c>
      <c r="DD28" s="1" t="str">
        <f>IF(DD27=CM28,CM27,IF(AND(CR29=CR28,CY29=CY28,DA29=CM29,DB29=CM28),DA29,CM28))</f>
        <v>CENTRAL 32</v>
      </c>
      <c r="DE28" s="26">
        <f>VLOOKUP(DD28,$X$26:$AF$29,2,FALSE)</f>
        <v>2</v>
      </c>
      <c r="DF28" s="27">
        <f>VLOOKUP(DD28,$X$26:$AF$29,3,FALSE)</f>
        <v>1</v>
      </c>
      <c r="DG28" s="27">
        <f>VLOOKUP(DD28,$X$26:$AF$29,4,FALSE)</f>
        <v>0</v>
      </c>
      <c r="DH28" s="27">
        <f>VLOOKUP(DD28,$X$26:$AF$29,5,FALSE)</f>
        <v>1</v>
      </c>
      <c r="DI28" s="27">
        <f>VLOOKUP(DD28,$X$26:$AF$29,6,FALSE)</f>
        <v>7</v>
      </c>
      <c r="DJ28" s="27">
        <f>VLOOKUP(DD28,$X$26:$AF$29,7,FALSE)</f>
        <v>8</v>
      </c>
      <c r="DK28" s="27">
        <f>VLOOKUP(DD28,$X$26:$AF$29,8,FALSE)</f>
        <v>-1</v>
      </c>
      <c r="DL28" s="27">
        <f>VLOOKUP(DD28,$X$26:$AF$29,9,FALSE)</f>
        <v>3</v>
      </c>
    </row>
    <row r="29" spans="2:116" ht="22.5" customHeight="1" x14ac:dyDescent="0.3">
      <c r="B29" s="210" t="s">
        <v>14</v>
      </c>
      <c r="C29" s="211"/>
      <c r="D29" s="211"/>
      <c r="E29" s="211"/>
      <c r="F29" s="211"/>
      <c r="G29" s="211"/>
      <c r="H29" s="211"/>
      <c r="I29" s="211"/>
      <c r="J29" s="212"/>
      <c r="K29" s="6" t="str">
        <f t="shared" si="4"/>
        <v/>
      </c>
      <c r="L29" s="6" t="str">
        <f t="shared" si="5"/>
        <v/>
      </c>
      <c r="N29" s="120"/>
      <c r="O29" s="121"/>
      <c r="P29" s="121"/>
      <c r="Q29" s="121"/>
      <c r="R29" s="121"/>
      <c r="S29" s="121"/>
      <c r="T29" s="121"/>
      <c r="U29" s="121"/>
      <c r="V29" s="121"/>
      <c r="X29" s="4" t="s">
        <v>100</v>
      </c>
      <c r="Y29" s="39">
        <f>DCOUNT($E$5:$F$26,$F$5,$AA30:$AA31)+DCOUNT($G$5:$H$26,$G$5,$AA30:$AA31)</f>
        <v>0</v>
      </c>
      <c r="Z29" s="39">
        <f>COUNTIF($K$6:$K$32,AA31)</f>
        <v>0</v>
      </c>
      <c r="AA29" s="39">
        <f>Y29-Z29-AB29</f>
        <v>0</v>
      </c>
      <c r="AB29" s="39">
        <f>COUNTIF($L$6:$L$32,AA31)</f>
        <v>0</v>
      </c>
      <c r="AC29" s="39">
        <f>DSUM($E$5:$F$26,$F$5,$AA30:$AA31)+DSUM($G$5:$H$26,$G$5,$AA30:$AA31)</f>
        <v>0</v>
      </c>
      <c r="AD29" s="39">
        <f>DSUM($E$5:$G$26,$G$5,$AA30:$AA31)+DSUM($F$5:$H$26,$F$5,$AA30:$AA31)</f>
        <v>0</v>
      </c>
      <c r="AE29" s="39">
        <f>AC29-AD29</f>
        <v>0</v>
      </c>
      <c r="AF29" s="40">
        <f>Z29*3+AA29*1</f>
        <v>0</v>
      </c>
      <c r="AH29" s="41" t="str">
        <f>X29</f>
        <v>TRAJOUCE</v>
      </c>
      <c r="AI29" s="42">
        <f>AF29</f>
        <v>0</v>
      </c>
      <c r="AJ29" s="43" t="str">
        <f>AH29</f>
        <v>TRAJOUCE</v>
      </c>
      <c r="AK29" s="42">
        <f>VLOOKUP(AJ29,X26:AF29,9,FALSE)</f>
        <v>0</v>
      </c>
      <c r="AL29" s="43" t="str">
        <f>AJ29</f>
        <v>TRAJOUCE</v>
      </c>
      <c r="AM29" s="42">
        <f>VLOOKUP(AL29,X26:AF29,9,FALSE)</f>
        <v>0</v>
      </c>
      <c r="AN29" s="44" t="str">
        <f>IF(AM29&lt;=AM26,AL29,AL26)</f>
        <v>TRAJOUCE</v>
      </c>
      <c r="AO29" s="42">
        <f>VLOOKUP(AN29,X26:AF29,9,FALSE)</f>
        <v>0</v>
      </c>
      <c r="AP29" s="43" t="str">
        <f>AN29</f>
        <v>TRAJOUCE</v>
      </c>
      <c r="AQ29" s="42">
        <f>VLOOKUP(AP29,X26:AF29,9,FALSE)</f>
        <v>0</v>
      </c>
      <c r="AR29" s="44" t="str">
        <f>IF(AQ29&lt;=AQ27,AP29,AP27)</f>
        <v>TRAJOUCE</v>
      </c>
      <c r="AS29" s="42">
        <f>VLOOKUP(AR29,X26:AF29,9,FALSE)</f>
        <v>0</v>
      </c>
      <c r="AT29" s="44" t="str">
        <f>IF(AS29&lt;=AS28,AR29,AR28)</f>
        <v>TRAJOUCE</v>
      </c>
      <c r="AU29" s="45">
        <f>VLOOKUP(AT29,X26:AF29,9,FALSE)</f>
        <v>0</v>
      </c>
      <c r="AV29" s="46" t="str">
        <f>AT29</f>
        <v>TRAJOUCE</v>
      </c>
      <c r="AW29" s="47">
        <f>AU29</f>
        <v>0</v>
      </c>
      <c r="AX29" s="42">
        <f>VLOOKUP(AV29,X26:AF29,8,FALSE)</f>
        <v>0</v>
      </c>
      <c r="AY29" s="43" t="str">
        <f>AV29</f>
        <v>TRAJOUCE</v>
      </c>
      <c r="AZ29" s="42">
        <f>VLOOKUP(AY29,X26:AF29,9,FALSE)</f>
        <v>0</v>
      </c>
      <c r="BA29" s="42">
        <f>VLOOKUP(AY29,X26:AF29,8,FALSE)</f>
        <v>0</v>
      </c>
      <c r="BB29" s="43" t="str">
        <f>AY29</f>
        <v>TRAJOUCE</v>
      </c>
      <c r="BC29" s="42">
        <f>VLOOKUP(BB29,X26:AF29,9,FALSE)</f>
        <v>0</v>
      </c>
      <c r="BD29" s="42">
        <f>VLOOKUP(BB29,X26:AF29,8,FALSE)</f>
        <v>0</v>
      </c>
      <c r="BE29" s="44" t="str">
        <f>IF(AND(BC28=BC29,BD29&gt;BD28),BB28,BB29)</f>
        <v>TRAJOUCE</v>
      </c>
      <c r="BF29" s="48">
        <f>VLOOKUP(BE29,X26:AF29,9,FALSE)</f>
        <v>0</v>
      </c>
      <c r="BG29" s="49" t="str">
        <f>BE29</f>
        <v>TRAJOUCE</v>
      </c>
      <c r="BI29" s="13" t="str">
        <f>BG29</f>
        <v>TRAJOUCE</v>
      </c>
      <c r="BJ29" s="26">
        <f>VLOOKUP(BI29,X26:AF29,2,FALSE)</f>
        <v>0</v>
      </c>
      <c r="BK29" s="27">
        <f>VLOOKUP(BI29,X26:AF29,3,FALSE)</f>
        <v>0</v>
      </c>
      <c r="BL29" s="27">
        <f>VLOOKUP(BI29,X26:AF29,4,FALSE)</f>
        <v>0</v>
      </c>
      <c r="BM29" s="27">
        <f>VLOOKUP(BI29,X26:AF29,5,FALSE)</f>
        <v>0</v>
      </c>
      <c r="BN29" s="27">
        <f>VLOOKUP(BI29,X26:AF29,6,FALSE)</f>
        <v>0</v>
      </c>
      <c r="BO29" s="27">
        <f>VLOOKUP(BI29,X26:AF29,7,FALSE)</f>
        <v>0</v>
      </c>
      <c r="BP29" s="27">
        <f>VLOOKUP(BI29,X26:AF29,8,FALSE)</f>
        <v>0</v>
      </c>
      <c r="BQ29" s="27">
        <f>VLOOKUP(BI29,X26:AF29,9,FALSE)</f>
        <v>0</v>
      </c>
      <c r="BR29" s="1" t="str">
        <f>BI29</f>
        <v>TRAJOUCE</v>
      </c>
      <c r="BS29" s="1">
        <f>VLOOKUP(BR29,BI26:BQ29,9,FALSE)</f>
        <v>0</v>
      </c>
      <c r="BT29" s="1">
        <f>VLOOKUP(BR29,BI26:BQ29,8,FALSE)</f>
        <v>0</v>
      </c>
      <c r="BU29" s="29" t="str">
        <f>IF(AND(BS28=BS29,BT29&gt;BT28),BR28,BR29)</f>
        <v>TRAJOUCE</v>
      </c>
      <c r="BV29" s="29">
        <f>VLOOKUP(BU29,BI26:BQ29,9,FALSE)</f>
        <v>0</v>
      </c>
      <c r="BW29" s="29">
        <f>VLOOKUP(BU29,BI26:BQ29,8,FALSE)</f>
        <v>0</v>
      </c>
      <c r="BX29" s="29" t="str">
        <f>IF(AND(BV27=BV29,BW29&gt;BW27),BU27,BU29)</f>
        <v>TRAJOUCE</v>
      </c>
      <c r="BY29" s="1">
        <f>VLOOKUP(BX29,BI26:BQ29,9,FALSE)</f>
        <v>0</v>
      </c>
      <c r="BZ29" s="12">
        <f>VLOOKUP(BX29,BI26:BQ29,8,FALSE)</f>
        <v>0</v>
      </c>
      <c r="CA29" s="30" t="str">
        <f>IF(AND(BY26=BY29,BZ29&gt;BZ26),BX26,BX29)</f>
        <v>TRAJOUCE</v>
      </c>
      <c r="CB29" s="1">
        <f>VLOOKUP(CA29,BI26:BQ29,9,FALSE)</f>
        <v>0</v>
      </c>
      <c r="CC29" s="1">
        <f>VLOOKUP(CA29,BI26:BQ29,8,FALSE)</f>
        <v>0</v>
      </c>
      <c r="CD29" s="12">
        <f>VLOOKUP(CA29,BI26:BQ29,6,FALSE)</f>
        <v>0</v>
      </c>
      <c r="CE29" s="29" t="str">
        <f>IF(AND(CB28=CB29,CC28=CC29,CD29&gt;CD28),CA28,CA29)</f>
        <v>TRAJOUCE</v>
      </c>
      <c r="CF29" s="1">
        <f>VLOOKUP(CE29,BI26:BQ29,9,FALSE)</f>
        <v>0</v>
      </c>
      <c r="CG29" s="1">
        <f>VLOOKUP(CE29,BI26:BQ29,8,FALSE)</f>
        <v>0</v>
      </c>
      <c r="CH29" s="1">
        <f>VLOOKUP(CE29,BI26:BQ29,6,FALSE)</f>
        <v>0</v>
      </c>
      <c r="CI29" s="29" t="str">
        <f>IF(AND(CF27=CF29,CG27=CG29,CH29&gt;CH27),CE27,CE29)</f>
        <v>TRAJOUCE</v>
      </c>
      <c r="CJ29" s="1">
        <f>VLOOKUP(CI29,BI26:BQ29,9,FALSE)</f>
        <v>0</v>
      </c>
      <c r="CK29" s="1">
        <f>VLOOKUP(CI29,BI26:BQ29,8,FALSE)</f>
        <v>0</v>
      </c>
      <c r="CL29" s="1">
        <f>VLOOKUP(CI29,BI26:BQ29,6,FALSE)</f>
        <v>0</v>
      </c>
      <c r="CM29" s="28" t="str">
        <f>IF(AND(CJ26=CJ29,CK26=CK29,CL29&gt;CL26),CI26,CI29)</f>
        <v>TRAJOUCE</v>
      </c>
      <c r="CN29" s="1">
        <f>VLOOKUP(CM29,BI26:BQ29,9,FALSE)</f>
        <v>0</v>
      </c>
      <c r="CO29" s="1">
        <f>VLOOKUP(CM29,BI26:BQ29,8,FALSE)</f>
        <v>0</v>
      </c>
      <c r="CP29" s="1">
        <f>VLOOKUP(CM29,BI26:BQ29,6,FALSE)</f>
        <v>0</v>
      </c>
      <c r="CQ29" s="13" t="str">
        <f>CM29</f>
        <v>TRAJOUCE</v>
      </c>
      <c r="CR29" s="26">
        <f>VLOOKUP(CQ29,$X$26:$AF$29,2,FALSE)</f>
        <v>0</v>
      </c>
      <c r="CS29" s="27">
        <f>VLOOKUP(CQ29,$X$26:$AF$29,3,FALSE)</f>
        <v>0</v>
      </c>
      <c r="CT29" s="27">
        <f>VLOOKUP(CQ29,$X$26:$AF$29,4,FALSE)</f>
        <v>0</v>
      </c>
      <c r="CU29" s="27">
        <f>VLOOKUP(CQ29,$X$26:$AF$29,5,FALSE)</f>
        <v>0</v>
      </c>
      <c r="CV29" s="27">
        <f>VLOOKUP(CQ29,$X$26:$AF$29,6,FALSE)</f>
        <v>0</v>
      </c>
      <c r="CW29" s="27">
        <f>VLOOKUP(CQ29,$X$26:$AF$29,7,FALSE)</f>
        <v>0</v>
      </c>
      <c r="CX29" s="27">
        <f>VLOOKUP(CQ29,$X$26:$AF$29,8,FALSE)</f>
        <v>0</v>
      </c>
      <c r="CY29" s="27">
        <f>VLOOKUP(CQ29,$X$26:$AF$29,9,FALSE)</f>
        <v>0</v>
      </c>
      <c r="DA29" s="1" t="str">
        <f>IF(ISNA(VLOOKUP(CQ29,K$6:L$23,1,FALSE))=TRUE,CM29,VLOOKUP(CQ29,K$6:L$23,1,FALSE))</f>
        <v>TRAJOUCE</v>
      </c>
      <c r="DB29" s="1" t="str">
        <f>IF(ISNA(VLOOKUP(CQ29,K$6:L$23,2,FALSE))=TRUE,CM29,VLOOKUP(CQ29,K$6:L$23,2,FALSE))</f>
        <v>TRAJOUCE</v>
      </c>
      <c r="DD29" s="1" t="str">
        <f>IF(DD28=CM29,CM28,IF(AND(CR30=CR29,CY30=CY29,DA30=CM30,DB30=CM29),DA30,CM29))</f>
        <v>TRAJOUCE</v>
      </c>
      <c r="DE29" s="26">
        <f>VLOOKUP(DD29,$X$26:$AF$29,2,FALSE)</f>
        <v>0</v>
      </c>
      <c r="DF29" s="27">
        <f>VLOOKUP(DD29,$X$26:$AF$29,3,FALSE)</f>
        <v>0</v>
      </c>
      <c r="DG29" s="27">
        <f>VLOOKUP(DD29,$X$26:$AF$29,4,FALSE)</f>
        <v>0</v>
      </c>
      <c r="DH29" s="27">
        <f>VLOOKUP(DD29,$X$26:$AF$29,5,FALSE)</f>
        <v>0</v>
      </c>
      <c r="DI29" s="27">
        <f>VLOOKUP(DD29,$X$26:$AF$29,6,FALSE)</f>
        <v>0</v>
      </c>
      <c r="DJ29" s="27">
        <f>VLOOKUP(DD29,$X$26:$AF$29,7,FALSE)</f>
        <v>0</v>
      </c>
      <c r="DK29" s="27">
        <f>VLOOKUP(DD29,$X$26:$AF$29,8,FALSE)</f>
        <v>0</v>
      </c>
      <c r="DL29" s="27">
        <f>VLOOKUP(DD29,$X$26:$AF$29,9,FALSE)</f>
        <v>0</v>
      </c>
    </row>
    <row r="30" spans="2:116" ht="22.5" customHeight="1" x14ac:dyDescent="0.3">
      <c r="B30" s="94">
        <v>22</v>
      </c>
      <c r="C30" s="95">
        <v>46191</v>
      </c>
      <c r="D30" s="96">
        <v>0.75</v>
      </c>
      <c r="E30" s="174" t="s">
        <v>105</v>
      </c>
      <c r="F30" s="175"/>
      <c r="G30" s="175"/>
      <c r="H30" s="176" t="s">
        <v>106</v>
      </c>
      <c r="I30" s="171" t="s">
        <v>130</v>
      </c>
      <c r="J30" s="5"/>
      <c r="K30" s="6" t="str">
        <f t="shared" si="4"/>
        <v/>
      </c>
      <c r="L30" s="6" t="str">
        <f t="shared" si="5"/>
        <v/>
      </c>
      <c r="N30" s="120"/>
      <c r="O30" s="121"/>
      <c r="P30" s="121"/>
      <c r="Q30" s="121"/>
      <c r="R30" s="121"/>
      <c r="S30" s="121"/>
      <c r="T30" s="121"/>
      <c r="U30" s="121"/>
      <c r="V30" s="121"/>
      <c r="X30" s="50" t="s">
        <v>74</v>
      </c>
      <c r="Y30" s="50" t="s">
        <v>74</v>
      </c>
      <c r="Z30" s="50" t="s">
        <v>74</v>
      </c>
      <c r="AA30" s="50" t="s">
        <v>74</v>
      </c>
      <c r="AB30" s="15"/>
      <c r="AC30" s="15"/>
      <c r="AD30" s="15"/>
      <c r="AE30" s="15"/>
      <c r="AF30" s="15"/>
      <c r="BG30"/>
    </row>
    <row r="31" spans="2:116" ht="22.5" customHeight="1" x14ac:dyDescent="0.3">
      <c r="B31" s="94">
        <v>23</v>
      </c>
      <c r="C31" s="95">
        <v>46191</v>
      </c>
      <c r="D31" s="96">
        <v>0.75</v>
      </c>
      <c r="E31" s="173" t="s">
        <v>107</v>
      </c>
      <c r="F31" s="3"/>
      <c r="G31" s="3"/>
      <c r="H31" s="177" t="s">
        <v>108</v>
      </c>
      <c r="I31" s="171" t="s">
        <v>131</v>
      </c>
      <c r="J31" s="5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N31" s="1"/>
      <c r="X31" s="15" t="s">
        <v>97</v>
      </c>
      <c r="Y31" s="15" t="s">
        <v>98</v>
      </c>
      <c r="Z31" s="15" t="s">
        <v>99</v>
      </c>
      <c r="AA31" s="15" t="s">
        <v>100</v>
      </c>
      <c r="AB31" s="15"/>
      <c r="AC31" s="15"/>
      <c r="AD31" s="15"/>
      <c r="AE31" s="15"/>
      <c r="AF31" s="15"/>
      <c r="BG31"/>
    </row>
    <row r="32" spans="2:116" ht="22.5" customHeight="1" x14ac:dyDescent="0.2">
      <c r="B32" s="94">
        <v>24</v>
      </c>
      <c r="C32" s="95">
        <v>46191</v>
      </c>
      <c r="D32" s="96">
        <v>0.75</v>
      </c>
      <c r="E32" s="173" t="s">
        <v>109</v>
      </c>
      <c r="F32" s="3"/>
      <c r="G32" s="3"/>
      <c r="H32" s="177" t="s">
        <v>110</v>
      </c>
      <c r="I32" s="171" t="s">
        <v>103</v>
      </c>
      <c r="J32" s="5"/>
      <c r="K32" s="6" t="e">
        <f>IF(#REF!&lt;&gt;"",IF(#REF!&gt;#REF!,#REF!,IF(#REF!&gt;#REF!,#REF!,"Empate")),"")</f>
        <v>#REF!</v>
      </c>
      <c r="L32" s="6" t="e">
        <f>IF(#REF!&lt;&gt;"",IF(#REF!&lt;#REF!,#REF!,IF(#REF!&lt;#REF!,#REF!,"Empate")),"")</f>
        <v>#REF!</v>
      </c>
      <c r="N32" s="1"/>
      <c r="X32" s="7"/>
      <c r="Y32" s="8" t="s">
        <v>17</v>
      </c>
      <c r="Z32" s="8" t="s">
        <v>18</v>
      </c>
      <c r="AA32" s="8" t="s">
        <v>12</v>
      </c>
      <c r="AB32" s="8" t="s">
        <v>11</v>
      </c>
      <c r="AC32" s="8" t="s">
        <v>3</v>
      </c>
      <c r="AD32" s="8" t="s">
        <v>4</v>
      </c>
      <c r="AE32" s="8" t="s">
        <v>19</v>
      </c>
      <c r="AF32" s="9" t="s">
        <v>20</v>
      </c>
      <c r="BI32" s="10"/>
      <c r="BJ32" s="11" t="s">
        <v>17</v>
      </c>
      <c r="BK32" s="11" t="s">
        <v>18</v>
      </c>
      <c r="BL32" s="11" t="s">
        <v>12</v>
      </c>
      <c r="BM32" s="11" t="s">
        <v>11</v>
      </c>
      <c r="BN32" s="11" t="s">
        <v>3</v>
      </c>
      <c r="BO32" s="11" t="s">
        <v>4</v>
      </c>
      <c r="BP32" s="11" t="s">
        <v>19</v>
      </c>
      <c r="BQ32" s="11" t="s">
        <v>20</v>
      </c>
      <c r="BR32" s="12"/>
      <c r="BS32" s="12"/>
      <c r="BT32" s="12"/>
      <c r="BU32" s="12"/>
      <c r="BV32" s="12"/>
      <c r="BW32" s="12"/>
      <c r="BX32" s="12"/>
      <c r="BY32" s="13"/>
      <c r="BZ32" s="13"/>
      <c r="CQ32" s="10"/>
      <c r="CR32" s="11" t="s">
        <v>17</v>
      </c>
      <c r="CS32" s="11" t="s">
        <v>18</v>
      </c>
      <c r="CT32" s="11" t="s">
        <v>12</v>
      </c>
      <c r="CU32" s="11" t="s">
        <v>11</v>
      </c>
      <c r="CV32" s="11" t="s">
        <v>3</v>
      </c>
      <c r="CW32" s="11" t="s">
        <v>4</v>
      </c>
      <c r="CX32" s="11" t="s">
        <v>19</v>
      </c>
      <c r="CY32" s="11" t="s">
        <v>20</v>
      </c>
      <c r="DE32" s="11" t="s">
        <v>17</v>
      </c>
      <c r="DF32" s="11" t="s">
        <v>18</v>
      </c>
      <c r="DG32" s="11" t="s">
        <v>12</v>
      </c>
      <c r="DH32" s="11" t="s">
        <v>11</v>
      </c>
      <c r="DI32" s="11" t="s">
        <v>3</v>
      </c>
      <c r="DJ32" s="11" t="s">
        <v>4</v>
      </c>
      <c r="DK32" s="11" t="s">
        <v>19</v>
      </c>
      <c r="DL32" s="11" t="s">
        <v>20</v>
      </c>
    </row>
    <row r="33" spans="2:116" ht="22.5" customHeight="1" x14ac:dyDescent="0.3">
      <c r="B33" s="94">
        <v>25</v>
      </c>
      <c r="C33" s="95">
        <v>46191</v>
      </c>
      <c r="D33" s="96">
        <v>0.75</v>
      </c>
      <c r="E33" s="173" t="s">
        <v>97</v>
      </c>
      <c r="F33" s="3"/>
      <c r="G33" s="3"/>
      <c r="H33" s="178" t="s">
        <v>111</v>
      </c>
      <c r="I33" s="171" t="s">
        <v>101</v>
      </c>
      <c r="J33" s="5"/>
      <c r="K33" s="111"/>
      <c r="L33" s="111"/>
      <c r="N33" s="1"/>
      <c r="X33" s="14" t="s">
        <v>76</v>
      </c>
      <c r="Y33" s="15">
        <f>DCOUNT($E$5:$F$26,$F$5,$X38:$X39)+DCOUNT($G$5:$H$26,$G$5,$X38:$X39)</f>
        <v>0</v>
      </c>
      <c r="Z33" s="15">
        <f>COUNTIF($K$6:$K$32,X39)</f>
        <v>0</v>
      </c>
      <c r="AA33" s="15">
        <f>Y33-Z33-AB33</f>
        <v>0</v>
      </c>
      <c r="AB33" s="15">
        <f>COUNTIF($L$6:$L$32,X39)</f>
        <v>0</v>
      </c>
      <c r="AC33" s="15">
        <f>DSUM($E$5:$F$26,$F$5,$X38:$X39)+DSUM($G$5:$H$26,$G$5,$X38:$X39)</f>
        <v>0</v>
      </c>
      <c r="AD33" s="15">
        <f>DSUM($E$5:$G$26,$G$5,$X38:$X39)+DSUM($F$5:$H$26,$F$5,$X38:$X39)</f>
        <v>0</v>
      </c>
      <c r="AE33" s="15">
        <f>AC33-AD33</f>
        <v>0</v>
      </c>
      <c r="AF33" s="16">
        <f>Z33*3+AA33*1</f>
        <v>0</v>
      </c>
      <c r="AH33" s="17" t="str">
        <f>X33</f>
        <v>1º Dezembro "A"</v>
      </c>
      <c r="AI33" s="18">
        <f>AF33</f>
        <v>0</v>
      </c>
      <c r="AJ33" s="19" t="str">
        <f>IF(AI33&gt;=AI34,AH33,AH34)</f>
        <v>1º Dezembro "A"</v>
      </c>
      <c r="AK33" s="18">
        <f>VLOOKUP(AJ33,X33:AF36,9,FALSE)</f>
        <v>0</v>
      </c>
      <c r="AL33" s="19" t="str">
        <f>IF(AK33&gt;=AK35,AJ33,AJ35)</f>
        <v>1º Dezembro "A"</v>
      </c>
      <c r="AM33" s="18">
        <f>VLOOKUP(AL33,X33:AF36,9,FALSE)</f>
        <v>0</v>
      </c>
      <c r="AN33" s="19" t="str">
        <f>IF(AM33&gt;=AM36,AL33,AL36)</f>
        <v>1º Dezembro "A"</v>
      </c>
      <c r="AO33" s="18">
        <f>VLOOKUP(AN33,X33:AF36,9,FALSE)</f>
        <v>0</v>
      </c>
      <c r="AP33" s="19"/>
      <c r="AQ33" s="20"/>
      <c r="AR33" s="20"/>
      <c r="AS33" s="20"/>
      <c r="AT33" s="20"/>
      <c r="AU33" s="21"/>
      <c r="AV33" s="22" t="str">
        <f>AN33</f>
        <v>1º Dezembro "A"</v>
      </c>
      <c r="AW33" s="23">
        <f>AO33</f>
        <v>0</v>
      </c>
      <c r="AX33" s="18">
        <f>VLOOKUP(AV33,X33:AF36,8,FALSE)</f>
        <v>0</v>
      </c>
      <c r="AY33" s="19" t="str">
        <f>IF(AND(AW33=AW34,AX34&gt;AX33),AV34,AV33)</f>
        <v>1º Dezembro "A"</v>
      </c>
      <c r="AZ33" s="18"/>
      <c r="BA33" s="18"/>
      <c r="BB33" s="20"/>
      <c r="BC33" s="20"/>
      <c r="BD33" s="20"/>
      <c r="BE33" s="20"/>
      <c r="BF33" s="24">
        <f>AW33</f>
        <v>0</v>
      </c>
      <c r="BG33" s="25" t="str">
        <f>AY33</f>
        <v>1º Dezembro "A"</v>
      </c>
      <c r="BI33" s="13" t="str">
        <f>BG33</f>
        <v>1º Dezembro "A"</v>
      </c>
      <c r="BJ33" s="26">
        <f>VLOOKUP(BI33,X33:AF36,2,FALSE)</f>
        <v>0</v>
      </c>
      <c r="BK33" s="27">
        <f>VLOOKUP(BI33,X33:AF36,3,FALSE)</f>
        <v>0</v>
      </c>
      <c r="BL33" s="27">
        <f>VLOOKUP(BI33,X33:AF36,4,FALSE)</f>
        <v>0</v>
      </c>
      <c r="BM33" s="27">
        <f>VLOOKUP(BI33,X33:AF36,5,FALSE)</f>
        <v>0</v>
      </c>
      <c r="BN33" s="27">
        <f>VLOOKUP(BI33,X33:AF36,6,FALSE)</f>
        <v>0</v>
      </c>
      <c r="BO33" s="27">
        <f>VLOOKUP(BI33,X33:AF36,7,FALSE)</f>
        <v>0</v>
      </c>
      <c r="BP33" s="27">
        <f>VLOOKUP(BI33,X33:AF36,8,FALSE)</f>
        <v>0</v>
      </c>
      <c r="BQ33" s="27">
        <f>VLOOKUP(BI33,X33:AF36,9,FALSE)</f>
        <v>0</v>
      </c>
      <c r="BR33" s="1" t="str">
        <f>BI33</f>
        <v>1º Dezembro "A"</v>
      </c>
      <c r="BS33" s="1">
        <f>VLOOKUP(BR33,BI33:BQ36,9,FALSE)</f>
        <v>0</v>
      </c>
      <c r="BT33" s="1">
        <f>VLOOKUP(BR33,BI33:BQ36,8,FALSE)</f>
        <v>0</v>
      </c>
      <c r="BU33" s="28" t="str">
        <f>IF(AND(BS33=BS34,BT34&gt;BT33),BR34,BR33)</f>
        <v>1º Dezembro "A"</v>
      </c>
      <c r="BV33" s="29">
        <f>VLOOKUP(BU33,BI33:BQ36,9,FALSE)</f>
        <v>0</v>
      </c>
      <c r="BW33" s="29">
        <f>VLOOKUP(BU33,BI33:BQ36,8,FALSE)</f>
        <v>0</v>
      </c>
      <c r="BX33" s="28" t="str">
        <f>IF(AND(BV33=BV35,BW35&gt;BW33),BU35,BU33)</f>
        <v>1º Dezembro "A"</v>
      </c>
      <c r="BY33" s="1">
        <f>VLOOKUP(BX33,BI33:BQ36,9,FALSE)</f>
        <v>0</v>
      </c>
      <c r="BZ33" s="12">
        <f>VLOOKUP(BX33,BI33:BQ36,8,FALSE)</f>
        <v>0</v>
      </c>
      <c r="CA33" s="30" t="str">
        <f>IF(AND(BY33=BY36,BZ36&gt;BZ33),BX36,BX33)</f>
        <v>1º Dezembro "A"</v>
      </c>
      <c r="CB33" s="1">
        <f>VLOOKUP(CA33,BI33:BQ36,9,FALSE)</f>
        <v>0</v>
      </c>
      <c r="CC33" s="1">
        <f>VLOOKUP(CA33,BI33:BQ36,8,FALSE)</f>
        <v>0</v>
      </c>
      <c r="CD33" s="12">
        <f>VLOOKUP(CA33,BI33:BQ36,6,FALSE)</f>
        <v>0</v>
      </c>
      <c r="CE33" s="28" t="str">
        <f>IF(AND(CB33=CB34,CC33=CC34,CD34&gt;CD33),CA34,CA33)</f>
        <v>1º Dezembro "A"</v>
      </c>
      <c r="CF33" s="1">
        <f>VLOOKUP(CE33,BI33:BQ36,9,FALSE)</f>
        <v>0</v>
      </c>
      <c r="CG33" s="1">
        <f>VLOOKUP(CE33,BI33:BQ36,8,FALSE)</f>
        <v>0</v>
      </c>
      <c r="CH33" s="1">
        <f>VLOOKUP(CE33,BI33:BQ36,6,FALSE)</f>
        <v>0</v>
      </c>
      <c r="CI33" s="28" t="str">
        <f>IF(AND(CF33=CF35,CG33=CG35,CH35&gt;CH33),CE35,CE33)</f>
        <v>1º Dezembro "A"</v>
      </c>
      <c r="CJ33" s="1">
        <f>VLOOKUP(CI33,BI33:BQ36,9,FALSE)</f>
        <v>0</v>
      </c>
      <c r="CK33" s="1">
        <f>VLOOKUP(CI33,BI33:BQ36,8,FALSE)</f>
        <v>0</v>
      </c>
      <c r="CL33" s="1">
        <f>VLOOKUP(CI33,BI33:BQ36,6,FALSE)</f>
        <v>0</v>
      </c>
      <c r="CM33" s="28" t="str">
        <f>IF(AND(CJ33=CJ36,CK33=CK36,CL36&gt;CL33),CI36,CI33)</f>
        <v>1º Dezembro "A"</v>
      </c>
      <c r="CN33" s="1">
        <f>VLOOKUP(CM33,BI33:BQ36,9,FALSE)</f>
        <v>0</v>
      </c>
      <c r="CO33" s="1">
        <f>VLOOKUP(CM33,BI33:BQ36,8,FALSE)</f>
        <v>0</v>
      </c>
      <c r="CP33" s="1">
        <f>VLOOKUP(CM33,BI33:BQ36,6,FALSE)</f>
        <v>0</v>
      </c>
      <c r="CQ33" s="13" t="str">
        <f>CM33</f>
        <v>1º Dezembro "A"</v>
      </c>
      <c r="CR33" s="26">
        <f>VLOOKUP(CQ33,$X$33:$AF$36,2,FALSE)</f>
        <v>0</v>
      </c>
      <c r="CS33" s="27">
        <f>VLOOKUP(CQ33,$X$33:$AF$36,3,FALSE)</f>
        <v>0</v>
      </c>
      <c r="CT33" s="27">
        <f>VLOOKUP(CQ33,$X$33:$AF$36,4,FALSE)</f>
        <v>0</v>
      </c>
      <c r="CU33" s="27">
        <f>VLOOKUP(CQ33,$X$33:$AF$36,5,FALSE)</f>
        <v>0</v>
      </c>
      <c r="CV33" s="27">
        <f>VLOOKUP(CQ33,$X$33:$AF$36,6,FALSE)</f>
        <v>0</v>
      </c>
      <c r="CW33" s="27">
        <f>VLOOKUP(CQ33,$X$33:$AF$36,7,FALSE)</f>
        <v>0</v>
      </c>
      <c r="CX33" s="27">
        <f>VLOOKUP(CQ33,$X$33:$AF$36,8,FALSE)</f>
        <v>0</v>
      </c>
      <c r="CY33" s="27">
        <f>VLOOKUP(CQ33,$X$33:$AF$36,9,FALSE)</f>
        <v>0</v>
      </c>
      <c r="DA33" s="1" t="str">
        <f>IF(ISNA(VLOOKUP(CQ33,K$6:L$23,1,FALSE))=TRUE,CM36,VLOOKUP(CQ33,K$6:L$23,1,FALSE))</f>
        <v>Carcavelos</v>
      </c>
      <c r="DB33" s="1" t="str">
        <f>IF(ISNA(VLOOKUP(CQ33,K$6:L$23,2,FALSE))=TRUE,CM36,VLOOKUP(CQ33,K$6:L$23,2,FALSE))</f>
        <v>Carcavelos</v>
      </c>
      <c r="DD33" s="1" t="str">
        <f>IF(AND(CR34=CR33,CY34=CY33,DA34=CM34,DB34=CM33),DA34,CM33)</f>
        <v>1º Dezembro "A"</v>
      </c>
      <c r="DE33" s="26">
        <f>VLOOKUP(DD33,$X$33:$AF$36,2,FALSE)</f>
        <v>0</v>
      </c>
      <c r="DF33" s="27">
        <f>VLOOKUP(DD33,$X$33:$AF$36,3,FALSE)</f>
        <v>0</v>
      </c>
      <c r="DG33" s="27">
        <f>VLOOKUP(DD33,$X$33:$AF$36,4,FALSE)</f>
        <v>0</v>
      </c>
      <c r="DH33" s="27">
        <f>VLOOKUP(DD33,$X$33:$AF$36,5,FALSE)</f>
        <v>0</v>
      </c>
      <c r="DI33" s="27">
        <f>VLOOKUP(DD33,$X$33:$AF$36,6,FALSE)</f>
        <v>0</v>
      </c>
      <c r="DJ33" s="27">
        <f>VLOOKUP(DD33,$X$33:$AF$36,7,FALSE)</f>
        <v>0</v>
      </c>
      <c r="DK33" s="27">
        <f>VLOOKUP(DD33,$X$33:$AF$36,8,FALSE)</f>
        <v>0</v>
      </c>
      <c r="DL33" s="27">
        <f>VLOOKUP(DD33,$X$33:$AF$36,9,FALSE)</f>
        <v>0</v>
      </c>
    </row>
    <row r="34" spans="2:116" ht="22.5" customHeight="1" x14ac:dyDescent="0.3">
      <c r="B34" s="213" t="s">
        <v>15</v>
      </c>
      <c r="C34" s="214"/>
      <c r="D34" s="214"/>
      <c r="E34" s="214"/>
      <c r="F34" s="214"/>
      <c r="G34" s="214"/>
      <c r="H34" s="214"/>
      <c r="I34" s="214"/>
      <c r="J34" s="215"/>
      <c r="N34" s="1"/>
      <c r="X34" s="14" t="s">
        <v>77</v>
      </c>
      <c r="Y34" s="15">
        <f>DCOUNT($E$5:$F$26,$F$5,$Y38:$Y39)+DCOUNT($G$5:$H$26,$G$5,$Y38:$Y39)</f>
        <v>0</v>
      </c>
      <c r="Z34" s="15">
        <f>COUNTIF($K$6:$K$32,Y39)</f>
        <v>0</v>
      </c>
      <c r="AA34" s="15">
        <f>Y34-Z34-AB34</f>
        <v>0</v>
      </c>
      <c r="AB34" s="15">
        <f>COUNTIF($L$6:$L$32,Y39)</f>
        <v>0</v>
      </c>
      <c r="AC34" s="15">
        <f>DSUM($E$5:$F$26,$F$5,$Y38:$Y39)+DSUM($G$5:$H$26,$G$5,$Y38:$Y39)</f>
        <v>0</v>
      </c>
      <c r="AD34" s="15">
        <f>DSUM($E$5:$G$26,$G$5,$Y38:$Y39)+DSUM($F$5:$H$26,$F$5,$Y38:$Y39)</f>
        <v>0</v>
      </c>
      <c r="AE34" s="15">
        <f>AC34-AD34</f>
        <v>0</v>
      </c>
      <c r="AF34" s="16">
        <f>Z34*3+AA34*1</f>
        <v>0</v>
      </c>
      <c r="AH34" s="31" t="str">
        <f>X34</f>
        <v>Estoril Praia "B"</v>
      </c>
      <c r="AI34" s="32">
        <f>AF34</f>
        <v>0</v>
      </c>
      <c r="AJ34" s="30" t="str">
        <f>IF(AI34&lt;=AI33,AH34,AH33)</f>
        <v>Estoril Praia "B"</v>
      </c>
      <c r="AK34" s="32">
        <f>VLOOKUP(AJ34,X33:AF36,9,FALSE)</f>
        <v>0</v>
      </c>
      <c r="AL34" s="10" t="str">
        <f>AJ34</f>
        <v>Estoril Praia "B"</v>
      </c>
      <c r="AM34" s="32">
        <f>VLOOKUP(AL34,X33:AF36,9,FALSE)</f>
        <v>0</v>
      </c>
      <c r="AN34" s="10" t="str">
        <f>AL34</f>
        <v>Estoril Praia "B"</v>
      </c>
      <c r="AO34" s="32">
        <f>VLOOKUP(AN34,X33:AF36,9,FALSE)</f>
        <v>0</v>
      </c>
      <c r="AP34" s="30" t="str">
        <f>IF(AO34&gt;=AO35,AN34,AN35)</f>
        <v>Estoril Praia "B"</v>
      </c>
      <c r="AQ34" s="32">
        <f>VLOOKUP(AP34,X33:AF36,9,FALSE)</f>
        <v>0</v>
      </c>
      <c r="AR34" s="30" t="str">
        <f>IF(AQ34&gt;=AQ36,AP34,AP36)</f>
        <v>Estoril Praia "B"</v>
      </c>
      <c r="AS34" s="32">
        <f>VLOOKUP(AR34,X33:AF36,9,FALSE)</f>
        <v>0</v>
      </c>
      <c r="AU34" s="33"/>
      <c r="AV34" s="34" t="str">
        <f>AR34</f>
        <v>Estoril Praia "B"</v>
      </c>
      <c r="AW34" s="35">
        <f>AS34</f>
        <v>0</v>
      </c>
      <c r="AX34" s="32">
        <f>VLOOKUP(AV34,X33:AF36,8,FALSE)</f>
        <v>0</v>
      </c>
      <c r="AY34" s="30" t="str">
        <f>IF(AND(AW33=AW34,AX34&gt;AX33),AV33,AV34)</f>
        <v>Estoril Praia "B"</v>
      </c>
      <c r="AZ34" s="32">
        <f>VLOOKUP(AY34,X33:AF36,9,FALSE)</f>
        <v>0</v>
      </c>
      <c r="BA34" s="32">
        <f>VLOOKUP(AY34,X33:AF36,8,FALSE)</f>
        <v>0</v>
      </c>
      <c r="BB34" s="30" t="str">
        <f>IF(AND(AZ34=AZ35,BA35&gt;BA34),AY35,AY34)</f>
        <v>Estoril Praia "B"</v>
      </c>
      <c r="BC34" s="32"/>
      <c r="BD34" s="32"/>
      <c r="BF34" s="36">
        <f>AZ34</f>
        <v>0</v>
      </c>
      <c r="BG34" s="37" t="str">
        <f>BB34</f>
        <v>Estoril Praia "B"</v>
      </c>
      <c r="BI34" s="13" t="str">
        <f>BG34</f>
        <v>Estoril Praia "B"</v>
      </c>
      <c r="BJ34" s="26">
        <f>VLOOKUP(BI34,X33:AF36,2,FALSE)</f>
        <v>0</v>
      </c>
      <c r="BK34" s="27">
        <f>VLOOKUP(BI34,X33:AF36,3,FALSE)</f>
        <v>0</v>
      </c>
      <c r="BL34" s="27">
        <f>VLOOKUP(BI34,X33:AF36,4,FALSE)</f>
        <v>0</v>
      </c>
      <c r="BM34" s="27">
        <f>VLOOKUP(BI34,X33:AF36,5,FALSE)</f>
        <v>0</v>
      </c>
      <c r="BN34" s="27">
        <f>VLOOKUP(BI34,X33:AF36,6,FALSE)</f>
        <v>0</v>
      </c>
      <c r="BO34" s="27">
        <f>VLOOKUP(BI34,X33:AF36,7,FALSE)</f>
        <v>0</v>
      </c>
      <c r="BP34" s="27">
        <f>VLOOKUP(BI34,X33:AF36,8,FALSE)</f>
        <v>0</v>
      </c>
      <c r="BQ34" s="27">
        <f>VLOOKUP(BI34,X33:AF36,9,FALSE)</f>
        <v>0</v>
      </c>
      <c r="BR34" s="1" t="str">
        <f>BI34</f>
        <v>Estoril Praia "B"</v>
      </c>
      <c r="BS34" s="1">
        <f>VLOOKUP(BR34,BI33:BQ36,9,FALSE)</f>
        <v>0</v>
      </c>
      <c r="BT34" s="1">
        <f>VLOOKUP(BR34,BI33:BQ36,8,FALSE)</f>
        <v>0</v>
      </c>
      <c r="BU34" s="28" t="str">
        <f>IF(AND(BS33=BS34,BT34&gt;BT33),BR33,BR34)</f>
        <v>Estoril Praia "B"</v>
      </c>
      <c r="BV34" s="29">
        <f>VLOOKUP(BU34,BI33:BQ36,9,FALSE)</f>
        <v>0</v>
      </c>
      <c r="BW34" s="29">
        <f>VLOOKUP(BU34,BI33:BQ36,8,FALSE)</f>
        <v>0</v>
      </c>
      <c r="BX34" s="29" t="str">
        <f>IF(AND(BV34=BV36,BW36&gt;BW34),BU36,BU34)</f>
        <v>Estoril Praia "B"</v>
      </c>
      <c r="BY34" s="1">
        <f>VLOOKUP(BX34,BI33:BQ36,9,FALSE)</f>
        <v>0</v>
      </c>
      <c r="BZ34" s="12">
        <f>VLOOKUP(BX34,BI33:BQ36,8,FALSE)</f>
        <v>0</v>
      </c>
      <c r="CA34" s="1" t="str">
        <f>IF(AND(BY34=BY35,BZ35&gt;BZ34),BX35,BX34)</f>
        <v>Estoril Praia "B"</v>
      </c>
      <c r="CB34" s="1">
        <f>VLOOKUP(CA34,BI33:BQ36,9,FALSE)</f>
        <v>0</v>
      </c>
      <c r="CC34" s="1">
        <f>VLOOKUP(CA34,BI33:BQ36,8,FALSE)</f>
        <v>0</v>
      </c>
      <c r="CD34" s="12">
        <f>VLOOKUP(CA34,BI33:BQ36,6,FALSE)</f>
        <v>0</v>
      </c>
      <c r="CE34" s="28" t="str">
        <f>IF(AND(CB33=CB34,CC33=CC34,CD34&gt;CD33),CA33,CA34)</f>
        <v>Estoril Praia "B"</v>
      </c>
      <c r="CF34" s="1">
        <f>VLOOKUP(CE34,BI33:BQ36,9,FALSE)</f>
        <v>0</v>
      </c>
      <c r="CG34" s="1">
        <f>VLOOKUP(CE34,BI33:BQ36,8,FALSE)</f>
        <v>0</v>
      </c>
      <c r="CH34" s="1">
        <f>VLOOKUP(CE34,BI33:BQ36,6,FALSE)</f>
        <v>0</v>
      </c>
      <c r="CI34" s="29" t="str">
        <f>IF(AND(CF34=CF36,CG34=CG36,CH36&gt;CH34),CE36,CE34)</f>
        <v>Estoril Praia "B"</v>
      </c>
      <c r="CJ34" s="1">
        <f>VLOOKUP(CI34,BI33:BQ36,9,FALSE)</f>
        <v>0</v>
      </c>
      <c r="CK34" s="1">
        <f>VLOOKUP(CI34,BI33:BQ36,8,FALSE)</f>
        <v>0</v>
      </c>
      <c r="CL34" s="1">
        <f>VLOOKUP(CI34,BI33:BQ36,6,FALSE)</f>
        <v>0</v>
      </c>
      <c r="CM34" s="29" t="str">
        <f>IF(AND(CJ34=CJ35,CK34=CK35,CL35&gt;CL34),CI35,CI34)</f>
        <v>Estoril Praia "B"</v>
      </c>
      <c r="CN34" s="1">
        <f>VLOOKUP(CM34,BI33:BQ36,9,FALSE)</f>
        <v>0</v>
      </c>
      <c r="CO34" s="1">
        <f>VLOOKUP(CM34,BI33:BQ36,8,FALSE)</f>
        <v>0</v>
      </c>
      <c r="CP34" s="1">
        <f>VLOOKUP(CM34,BI33:BQ36,6,FALSE)</f>
        <v>0</v>
      </c>
      <c r="CQ34" s="13" t="str">
        <f>CM34</f>
        <v>Estoril Praia "B"</v>
      </c>
      <c r="CR34" s="26">
        <f>VLOOKUP(CQ34,$X$33:$AF$36,2,FALSE)</f>
        <v>0</v>
      </c>
      <c r="CS34" s="27">
        <f>VLOOKUP(CQ34,$X$33:$AF$36,3,FALSE)</f>
        <v>0</v>
      </c>
      <c r="CT34" s="27">
        <f>VLOOKUP(CQ34,$X$33:$AF$36,4,FALSE)</f>
        <v>0</v>
      </c>
      <c r="CU34" s="27">
        <f>VLOOKUP(CQ34,$X$33:$AF$36,5,FALSE)</f>
        <v>0</v>
      </c>
      <c r="CV34" s="27">
        <f>VLOOKUP(CQ34,$X$33:$AF$36,6,FALSE)</f>
        <v>0</v>
      </c>
      <c r="CW34" s="27">
        <f>VLOOKUP(CQ34,$X$33:$AF$36,7,FALSE)</f>
        <v>0</v>
      </c>
      <c r="CX34" s="27">
        <f>VLOOKUP(CQ34,$X$33:$AF$36,8,FALSE)</f>
        <v>0</v>
      </c>
      <c r="CY34" s="27">
        <f>VLOOKUP(CQ34,$X$33:$AF$36,9,FALSE)</f>
        <v>0</v>
      </c>
      <c r="DA34" s="1" t="str">
        <f>IF(ISNA(VLOOKUP(CQ34,K$6:L$23,1,FALSE))=TRUE,CM36,VLOOKUP(CQ34,K$6:L$23,1,FALSE))</f>
        <v>Carcavelos</v>
      </c>
      <c r="DB34" s="1" t="str">
        <f>IF(ISNA(VLOOKUP(CQ34,K$6:L$23,2,FALSE))=TRUE,CM36,VLOOKUP(CQ34,K$6:L$23,2,FALSE))</f>
        <v>Carcavelos</v>
      </c>
      <c r="DD34" s="1" t="str">
        <f>IF(DD33=CM34,CM33,IF(AND(CR35=CR34,CY35=CY34,DA35=CM35,DB35=CM34),DA35,CM34))</f>
        <v>Estoril Praia "B"</v>
      </c>
      <c r="DE34" s="26">
        <f>VLOOKUP(DD34,$X$33:$AF$36,2,FALSE)</f>
        <v>0</v>
      </c>
      <c r="DF34" s="27">
        <f>VLOOKUP(DD34,$X$33:$AF$36,3,FALSE)</f>
        <v>0</v>
      </c>
      <c r="DG34" s="27">
        <f>VLOOKUP(DD34,$X$33:$AF$36,4,FALSE)</f>
        <v>0</v>
      </c>
      <c r="DH34" s="27">
        <f>VLOOKUP(DD34,$X$33:$AF$36,5,FALSE)</f>
        <v>0</v>
      </c>
      <c r="DI34" s="27">
        <f>VLOOKUP(DD34,$X$33:$AF$36,6,FALSE)</f>
        <v>0</v>
      </c>
      <c r="DJ34" s="27">
        <f>VLOOKUP(DD34,$X$33:$AF$36,7,FALSE)</f>
        <v>0</v>
      </c>
      <c r="DK34" s="27">
        <f>VLOOKUP(DD34,$X$33:$AF$36,8,FALSE)</f>
        <v>0</v>
      </c>
      <c r="DL34" s="27">
        <f>VLOOKUP(DD34,$X$33:$AF$36,9,FALSE)</f>
        <v>0</v>
      </c>
    </row>
    <row r="35" spans="2:116" ht="22.5" customHeight="1" x14ac:dyDescent="0.3">
      <c r="B35" s="94">
        <v>29</v>
      </c>
      <c r="C35" s="95">
        <v>46192</v>
      </c>
      <c r="D35" s="96">
        <v>0.75</v>
      </c>
      <c r="E35" s="174" t="s">
        <v>132</v>
      </c>
      <c r="F35" s="3"/>
      <c r="G35" s="3"/>
      <c r="H35" s="173" t="s">
        <v>133</v>
      </c>
      <c r="I35" s="171" t="s">
        <v>81</v>
      </c>
      <c r="J35" s="5"/>
      <c r="N35" s="1"/>
      <c r="X35" s="14" t="s">
        <v>66</v>
      </c>
      <c r="Y35" s="15">
        <f>DCOUNT($E$5:$F$26,$F$5,$Z38:$Z39)+DCOUNT($G$5:$H$26,$G$5,$Z38:$Z39)</f>
        <v>2</v>
      </c>
      <c r="Z35" s="15">
        <f>COUNTIF($K$6:$K$32,Z39)</f>
        <v>0</v>
      </c>
      <c r="AA35" s="15">
        <f>Y35-Z35-AB35</f>
        <v>0</v>
      </c>
      <c r="AB35" s="15">
        <f>COUNTIF($L$6:$L$32,Z39)</f>
        <v>2</v>
      </c>
      <c r="AC35" s="15">
        <f>DSUM($E$5:$F$26,$F$5,$Z38:$Z39)+DSUM($G$5:$H$26,$G$5,$Z38:$Z39)</f>
        <v>1</v>
      </c>
      <c r="AD35" s="15">
        <f>DSUM($E$5:$G$26,$G$5,$Z38:$Z39)+DSUM($F$5:$H$26,$F$5,$Z38:$Z39)</f>
        <v>10</v>
      </c>
      <c r="AE35" s="15">
        <f>AC35-AD35</f>
        <v>-9</v>
      </c>
      <c r="AF35" s="16">
        <f>Z35*3+AA35*1</f>
        <v>0</v>
      </c>
      <c r="AH35" s="31" t="str">
        <f>X35</f>
        <v>Carcavelos</v>
      </c>
      <c r="AI35" s="32">
        <f>AF35</f>
        <v>0</v>
      </c>
      <c r="AJ35" s="10" t="str">
        <f>AH35</f>
        <v>Carcavelos</v>
      </c>
      <c r="AK35" s="32">
        <f>VLOOKUP(AJ35,X33:AF36,9,FALSE)</f>
        <v>0</v>
      </c>
      <c r="AL35" s="30" t="str">
        <f>IF(AK35&lt;=AK33,AJ35,AJ33)</f>
        <v>Carcavelos</v>
      </c>
      <c r="AM35" s="32">
        <f>VLOOKUP(AL35,X33:AF36,9,FALSE)</f>
        <v>0</v>
      </c>
      <c r="AN35" s="10" t="str">
        <f>AL35</f>
        <v>Carcavelos</v>
      </c>
      <c r="AO35" s="32">
        <f>VLOOKUP(AN35,X33:AF36,9,FALSE)</f>
        <v>0</v>
      </c>
      <c r="AP35" s="30" t="str">
        <f>IF(AO35&lt;=AO34,AN35,AN34)</f>
        <v>Carcavelos</v>
      </c>
      <c r="AQ35" s="32">
        <f>VLOOKUP(AP35,X33:AF36,9,FALSE)</f>
        <v>0</v>
      </c>
      <c r="AR35" s="10" t="str">
        <f>AP35</f>
        <v>Carcavelos</v>
      </c>
      <c r="AS35" s="32">
        <f>VLOOKUP(AR35,X33:AF36,9,FALSE)</f>
        <v>0</v>
      </c>
      <c r="AT35" s="30" t="str">
        <f>IF(AS35&gt;=AS36,AR35,AR36)</f>
        <v>Carcavelos</v>
      </c>
      <c r="AU35" s="38">
        <f>VLOOKUP(AT35,X33:AF36,9,FALSE)</f>
        <v>0</v>
      </c>
      <c r="AV35" s="34" t="str">
        <f>AT35</f>
        <v>Carcavelos</v>
      </c>
      <c r="AW35" s="35">
        <f>AU35</f>
        <v>0</v>
      </c>
      <c r="AX35" s="32">
        <f>VLOOKUP(AV35,X33:AF36,8,FALSE)</f>
        <v>-9</v>
      </c>
      <c r="AY35" s="10" t="str">
        <f>AV35</f>
        <v>Carcavelos</v>
      </c>
      <c r="AZ35" s="32">
        <f>VLOOKUP(AY35,X33:AF36,9,FALSE)</f>
        <v>0</v>
      </c>
      <c r="BA35" s="32">
        <f>VLOOKUP(AY35,X33:AF36,8,FALSE)</f>
        <v>-9</v>
      </c>
      <c r="BB35" s="30" t="str">
        <f>IF(AND(AZ34=AZ35,BA35&gt;BA34),AY34,AY35)</f>
        <v>Carcavelos</v>
      </c>
      <c r="BC35" s="32">
        <f>VLOOKUP(BB35,X33:AF36,9,FALSE)</f>
        <v>0</v>
      </c>
      <c r="BD35" s="32">
        <f>VLOOKUP(BB35,X33:AF36,8,FALSE)</f>
        <v>-9</v>
      </c>
      <c r="BE35" s="30" t="str">
        <f>IF(AND(BC35=BC36,BD36&gt;BD35),BB36,BB35)</f>
        <v>Linda Velha</v>
      </c>
      <c r="BF35" s="36">
        <f>BC35</f>
        <v>0</v>
      </c>
      <c r="BG35" s="37" t="str">
        <f>BE35</f>
        <v>Linda Velha</v>
      </c>
      <c r="BI35" s="13" t="str">
        <f>BG35</f>
        <v>Linda Velha</v>
      </c>
      <c r="BJ35" s="26">
        <f>VLOOKUP(BI35,X33:AF36,2,FALSE)</f>
        <v>0</v>
      </c>
      <c r="BK35" s="27">
        <f>VLOOKUP(BI35,X33:AF36,3,FALSE)</f>
        <v>0</v>
      </c>
      <c r="BL35" s="27">
        <f>VLOOKUP(BI35,X33:AF36,4,FALSE)</f>
        <v>0</v>
      </c>
      <c r="BM35" s="27">
        <f>VLOOKUP(BI35,X33:AF36,5,FALSE)</f>
        <v>0</v>
      </c>
      <c r="BN35" s="27">
        <f>VLOOKUP(BI35,X33:AF36,6,FALSE)</f>
        <v>0</v>
      </c>
      <c r="BO35" s="27">
        <f>VLOOKUP(BI35,X33:AF36,7,FALSE)</f>
        <v>0</v>
      </c>
      <c r="BP35" s="27">
        <f>VLOOKUP(BI35,X33:AF36,8,FALSE)</f>
        <v>0</v>
      </c>
      <c r="BQ35" s="27">
        <f>VLOOKUP(BI35,X33:AF36,9,FALSE)</f>
        <v>0</v>
      </c>
      <c r="BR35" s="1" t="str">
        <f>BI35</f>
        <v>Linda Velha</v>
      </c>
      <c r="BS35" s="1">
        <f>VLOOKUP(BR35,BI33:BQ36,9,FALSE)</f>
        <v>0</v>
      </c>
      <c r="BT35" s="1">
        <f>VLOOKUP(BR35,BI33:BQ36,8,FALSE)</f>
        <v>0</v>
      </c>
      <c r="BU35" s="29" t="str">
        <f>IF(AND(BS35=BS36,BT36&gt;BT35),BR36,BR35)</f>
        <v>Linda Velha</v>
      </c>
      <c r="BV35" s="29">
        <f>VLOOKUP(BU35,BI33:BQ36,9,FALSE)</f>
        <v>0</v>
      </c>
      <c r="BW35" s="29">
        <f>VLOOKUP(BU35,BI33:BQ36,8,FALSE)</f>
        <v>0</v>
      </c>
      <c r="BX35" s="28" t="str">
        <f>IF(AND(BV33=BV35,BW35&gt;BW33),BU33,BU35)</f>
        <v>Linda Velha</v>
      </c>
      <c r="BY35" s="1">
        <f>VLOOKUP(BX35,BI33:BQ36,9,FALSE)</f>
        <v>0</v>
      </c>
      <c r="BZ35" s="12">
        <f>VLOOKUP(BX35,BI33:BQ36,8,FALSE)</f>
        <v>0</v>
      </c>
      <c r="CA35" s="1" t="str">
        <f>IF(AND(BY34=BY35,BZ35&gt;BZ34),BX34,BX35)</f>
        <v>Linda Velha</v>
      </c>
      <c r="CB35" s="1">
        <f>VLOOKUP(CA35,BI33:BQ36,9,FALSE)</f>
        <v>0</v>
      </c>
      <c r="CC35" s="1">
        <f>VLOOKUP(CA35,BI33:BQ36,8,FALSE)</f>
        <v>0</v>
      </c>
      <c r="CD35" s="12">
        <f>VLOOKUP(CA35,BI33:BQ36,6,FALSE)</f>
        <v>0</v>
      </c>
      <c r="CE35" s="29" t="str">
        <f>IF(AND(CB35=CB36,CC35=CC36,CD36&gt;CD35),CA36,CA35)</f>
        <v>Linda Velha</v>
      </c>
      <c r="CF35" s="1">
        <f>VLOOKUP(CE35,BI33:BQ36,9,FALSE)</f>
        <v>0</v>
      </c>
      <c r="CG35" s="1">
        <f>VLOOKUP(CE35,BI33:BQ36,8,FALSE)</f>
        <v>0</v>
      </c>
      <c r="CH35" s="1">
        <f>VLOOKUP(CE35,BI33:BQ36,6,FALSE)</f>
        <v>0</v>
      </c>
      <c r="CI35" s="28" t="str">
        <f>IF(AND(CF33=CF35,CG33=CG35,CH35&gt;CH33),CE33,CE35)</f>
        <v>Linda Velha</v>
      </c>
      <c r="CJ35" s="1">
        <f>VLOOKUP(CI35,BI33:BQ36,9,FALSE)</f>
        <v>0</v>
      </c>
      <c r="CK35" s="1">
        <f>VLOOKUP(CI35,BI33:BQ36,8,FALSE)</f>
        <v>0</v>
      </c>
      <c r="CL35" s="1">
        <f>VLOOKUP(CI35,BI33:BQ36,6,FALSE)</f>
        <v>0</v>
      </c>
      <c r="CM35" s="29" t="str">
        <f>IF(AND(CJ34=CJ35,CK34=CK35,CL35&gt;CL34),CI34,CI35)</f>
        <v>Linda Velha</v>
      </c>
      <c r="CN35" s="1">
        <f>VLOOKUP(CM35,BI33:BQ36,9,FALSE)</f>
        <v>0</v>
      </c>
      <c r="CO35" s="1">
        <f>VLOOKUP(CM35,BI33:BQ36,8,FALSE)</f>
        <v>0</v>
      </c>
      <c r="CP35" s="1">
        <f>VLOOKUP(CM35,BI33:BQ36,6,FALSE)</f>
        <v>0</v>
      </c>
      <c r="CQ35" s="13" t="str">
        <f>CM35</f>
        <v>Linda Velha</v>
      </c>
      <c r="CR35" s="26">
        <f>VLOOKUP(CQ35,$X$33:$AF$36,2,FALSE)</f>
        <v>0</v>
      </c>
      <c r="CS35" s="27">
        <f>VLOOKUP(CQ35,$X$33:$AF$36,3,FALSE)</f>
        <v>0</v>
      </c>
      <c r="CT35" s="27">
        <f>VLOOKUP(CQ35,$X$33:$AF$36,4,FALSE)</f>
        <v>0</v>
      </c>
      <c r="CU35" s="27">
        <f>VLOOKUP(CQ35,$X$33:$AF$36,5,FALSE)</f>
        <v>0</v>
      </c>
      <c r="CV35" s="27">
        <f>VLOOKUP(CQ35,$X$33:$AF$36,6,FALSE)</f>
        <v>0</v>
      </c>
      <c r="CW35" s="27">
        <f>VLOOKUP(CQ35,$X$33:$AF$36,7,FALSE)</f>
        <v>0</v>
      </c>
      <c r="CX35" s="27">
        <f>VLOOKUP(CQ35,$X$33:$AF$36,8,FALSE)</f>
        <v>0</v>
      </c>
      <c r="CY35" s="27">
        <f>VLOOKUP(CQ35,$X$33:$AF$36,9,FALSE)</f>
        <v>0</v>
      </c>
      <c r="DA35" s="1" t="str">
        <f>IF(ISNA(VLOOKUP(CQ35,K$6:L$23,1,FALSE))=TRUE,CM36,VLOOKUP(CQ35,K$6:L$23,1,FALSE))</f>
        <v>Carcavelos</v>
      </c>
      <c r="DB35" s="1" t="str">
        <f>IF(ISNA(VLOOKUP(CQ35,K$6:L$23,2,FALSE))=TRUE,CM36,VLOOKUP(CQ35,K$6:L$23,2,FALSE))</f>
        <v>Carcavelos</v>
      </c>
      <c r="DD35" s="1" t="str">
        <f>IF(DD34=CM35,CM34,IF(AND(CR36=CR35,CY36=CY35,DA36=CM36,DB36=CM35),DA36,CM35))</f>
        <v>Linda Velha</v>
      </c>
      <c r="DE35" s="26">
        <f>VLOOKUP(DD35,$X$33:$AF$36,2,FALSE)</f>
        <v>0</v>
      </c>
      <c r="DF35" s="27">
        <f>VLOOKUP(DD35,$X$33:$AF$36,3,FALSE)</f>
        <v>0</v>
      </c>
      <c r="DG35" s="27">
        <f>VLOOKUP(DD35,$X$33:$AF$36,4,FALSE)</f>
        <v>0</v>
      </c>
      <c r="DH35" s="27">
        <f>VLOOKUP(DD35,$X$33:$AF$36,5,FALSE)</f>
        <v>0</v>
      </c>
      <c r="DI35" s="27">
        <f>VLOOKUP(DD35,$X$33:$AF$36,6,FALSE)</f>
        <v>0</v>
      </c>
      <c r="DJ35" s="27">
        <f>VLOOKUP(DD35,$X$33:$AF$36,7,FALSE)</f>
        <v>0</v>
      </c>
      <c r="DK35" s="27">
        <f>VLOOKUP(DD35,$X$33:$AF$36,8,FALSE)</f>
        <v>0</v>
      </c>
      <c r="DL35" s="27">
        <f>VLOOKUP(DD35,$X$33:$AF$36,9,FALSE)</f>
        <v>0</v>
      </c>
    </row>
    <row r="36" spans="2:116" ht="22.5" customHeight="1" x14ac:dyDescent="0.3">
      <c r="B36" s="94">
        <v>30</v>
      </c>
      <c r="C36" s="95">
        <v>46192</v>
      </c>
      <c r="D36" s="96">
        <v>0.75</v>
      </c>
      <c r="E36" s="173" t="s">
        <v>134</v>
      </c>
      <c r="F36" s="3"/>
      <c r="G36" s="3"/>
      <c r="H36" s="173" t="s">
        <v>112</v>
      </c>
      <c r="I36" s="171" t="s">
        <v>80</v>
      </c>
      <c r="J36" s="5"/>
      <c r="K36" s="6" t="e">
        <f>IF(#REF!&lt;&gt;"",IF(#REF!&gt;#REF!,#REF!,IF(#REF!&gt;#REF!,#REF!,"Empate")),"")</f>
        <v>#REF!</v>
      </c>
      <c r="L36" s="6" t="e">
        <f>IF(#REF!&lt;&gt;"",IF(#REF!&lt;#REF!,#REF!,IF(#REF!&lt;#REF!,#REF!,"Empate")),"")</f>
        <v>#REF!</v>
      </c>
      <c r="N36" s="1"/>
      <c r="X36" s="4" t="s">
        <v>78</v>
      </c>
      <c r="Y36" s="39">
        <f>DCOUNT($E$5:$F$26,$F$5,$AA38:$AA39)+DCOUNT($G$5:$H$26,$G$5,$AA38:$AA39)</f>
        <v>0</v>
      </c>
      <c r="Z36" s="39">
        <f>COUNTIF($K$6:$K$32,AA39)</f>
        <v>0</v>
      </c>
      <c r="AA36" s="39">
        <f>Y36-Z36-AB36</f>
        <v>0</v>
      </c>
      <c r="AB36" s="39">
        <f>COUNTIF($L$6:$L$32,AA39)</f>
        <v>0</v>
      </c>
      <c r="AC36" s="39">
        <f>DSUM($E$5:$F$26,$F$5,$AA38:$AA39)+DSUM($G$5:$H$26,$G$5,$AA38:$AA39)</f>
        <v>0</v>
      </c>
      <c r="AD36" s="39">
        <f>DSUM($E$5:$G$26,$G$5,$AA38:$AA39)+DSUM($F$5:$H$26,$F$5,$AA38:$AA39)</f>
        <v>0</v>
      </c>
      <c r="AE36" s="39">
        <f>AC36-AD36</f>
        <v>0</v>
      </c>
      <c r="AF36" s="40">
        <f>Z36*3+AA36*1</f>
        <v>0</v>
      </c>
      <c r="AH36" s="41" t="str">
        <f>X36</f>
        <v>Linda Velha</v>
      </c>
      <c r="AI36" s="42">
        <f>AF36</f>
        <v>0</v>
      </c>
      <c r="AJ36" s="43" t="str">
        <f>AH36</f>
        <v>Linda Velha</v>
      </c>
      <c r="AK36" s="42">
        <f>VLOOKUP(AJ36,X33:AF36,9,FALSE)</f>
        <v>0</v>
      </c>
      <c r="AL36" s="43" t="str">
        <f>AJ36</f>
        <v>Linda Velha</v>
      </c>
      <c r="AM36" s="42">
        <f>VLOOKUP(AL36,X33:AF36,9,FALSE)</f>
        <v>0</v>
      </c>
      <c r="AN36" s="44" t="str">
        <f>IF(AM36&lt;=AM33,AL36,AL33)</f>
        <v>Linda Velha</v>
      </c>
      <c r="AO36" s="42">
        <f>VLOOKUP(AN36,X33:AF36,9,FALSE)</f>
        <v>0</v>
      </c>
      <c r="AP36" s="43" t="str">
        <f>AN36</f>
        <v>Linda Velha</v>
      </c>
      <c r="AQ36" s="42">
        <f>VLOOKUP(AP36,X33:AF36,9,FALSE)</f>
        <v>0</v>
      </c>
      <c r="AR36" s="44" t="str">
        <f>IF(AQ36&lt;=AQ34,AP36,AP34)</f>
        <v>Linda Velha</v>
      </c>
      <c r="AS36" s="42">
        <f>VLOOKUP(AR36,X33:AF36,9,FALSE)</f>
        <v>0</v>
      </c>
      <c r="AT36" s="44" t="str">
        <f>IF(AS36&lt;=AS35,AR36,AR35)</f>
        <v>Linda Velha</v>
      </c>
      <c r="AU36" s="45">
        <f>VLOOKUP(AT36,X33:AF36,9,FALSE)</f>
        <v>0</v>
      </c>
      <c r="AV36" s="46" t="str">
        <f>AT36</f>
        <v>Linda Velha</v>
      </c>
      <c r="AW36" s="47">
        <f>AU36</f>
        <v>0</v>
      </c>
      <c r="AX36" s="42">
        <f>VLOOKUP(AV36,X33:AF36,8,FALSE)</f>
        <v>0</v>
      </c>
      <c r="AY36" s="43" t="str">
        <f>AV36</f>
        <v>Linda Velha</v>
      </c>
      <c r="AZ36" s="42">
        <f>VLOOKUP(AY36,X33:AF36,9,FALSE)</f>
        <v>0</v>
      </c>
      <c r="BA36" s="42">
        <f>VLOOKUP(AY36,X33:AF36,8,FALSE)</f>
        <v>0</v>
      </c>
      <c r="BB36" s="43" t="str">
        <f>AY36</f>
        <v>Linda Velha</v>
      </c>
      <c r="BC36" s="42">
        <f>VLOOKUP(BB36,X33:AF36,9,FALSE)</f>
        <v>0</v>
      </c>
      <c r="BD36" s="42">
        <f>VLOOKUP(BB36,X33:AF36,8,FALSE)</f>
        <v>0</v>
      </c>
      <c r="BE36" s="44" t="str">
        <f>IF(AND(BC35=BC36,BD36&gt;BD35),BB35,BB36)</f>
        <v>Carcavelos</v>
      </c>
      <c r="BF36" s="48">
        <f>VLOOKUP(BE36,X33:AF36,9,FALSE)</f>
        <v>0</v>
      </c>
      <c r="BG36" s="49" t="str">
        <f>BE36</f>
        <v>Carcavelos</v>
      </c>
      <c r="BI36" s="13" t="str">
        <f>BG36</f>
        <v>Carcavelos</v>
      </c>
      <c r="BJ36" s="26">
        <f>VLOOKUP(BI36,X33:AF36,2,FALSE)</f>
        <v>2</v>
      </c>
      <c r="BK36" s="27">
        <f>VLOOKUP(BI36,X33:AF36,3,FALSE)</f>
        <v>0</v>
      </c>
      <c r="BL36" s="27">
        <f>VLOOKUP(BI36,X33:AF36,4,FALSE)</f>
        <v>0</v>
      </c>
      <c r="BM36" s="27">
        <f>VLOOKUP(BI36,X33:AF36,5,FALSE)</f>
        <v>2</v>
      </c>
      <c r="BN36" s="27">
        <f>VLOOKUP(BI36,X33:AF36,6,FALSE)</f>
        <v>1</v>
      </c>
      <c r="BO36" s="27">
        <f>VLOOKUP(BI36,X33:AF36,7,FALSE)</f>
        <v>10</v>
      </c>
      <c r="BP36" s="27">
        <f>VLOOKUP(BI36,X33:AF36,8,FALSE)</f>
        <v>-9</v>
      </c>
      <c r="BQ36" s="27">
        <f>VLOOKUP(BI36,X33:AF36,9,FALSE)</f>
        <v>0</v>
      </c>
      <c r="BR36" s="1" t="str">
        <f>BI36</f>
        <v>Carcavelos</v>
      </c>
      <c r="BS36" s="1">
        <f>VLOOKUP(BR36,BI33:BQ36,9,FALSE)</f>
        <v>0</v>
      </c>
      <c r="BT36" s="1">
        <f>VLOOKUP(BR36,BI33:BQ36,8,FALSE)</f>
        <v>-9</v>
      </c>
      <c r="BU36" s="29" t="str">
        <f>IF(AND(BS35=BS36,BT36&gt;BT35),BR35,BR36)</f>
        <v>Carcavelos</v>
      </c>
      <c r="BV36" s="29">
        <f>VLOOKUP(BU36,BI33:BQ36,9,FALSE)</f>
        <v>0</v>
      </c>
      <c r="BW36" s="29">
        <f>VLOOKUP(BU36,BI33:BQ36,8,FALSE)</f>
        <v>-9</v>
      </c>
      <c r="BX36" s="29" t="str">
        <f>IF(AND(BV34=BV36,BW36&gt;BW34),BU34,BU36)</f>
        <v>Carcavelos</v>
      </c>
      <c r="BY36" s="1">
        <f>VLOOKUP(BX36,BI33:BQ36,9,FALSE)</f>
        <v>0</v>
      </c>
      <c r="BZ36" s="12">
        <f>VLOOKUP(BX36,BI33:BQ36,8,FALSE)</f>
        <v>-9</v>
      </c>
      <c r="CA36" s="30" t="str">
        <f>IF(AND(BY33=BY36,BZ36&gt;BZ33),BX33,BX36)</f>
        <v>Carcavelos</v>
      </c>
      <c r="CB36" s="1">
        <f>VLOOKUP(CA36,BI33:BQ36,9,FALSE)</f>
        <v>0</v>
      </c>
      <c r="CC36" s="1">
        <f>VLOOKUP(CA36,BI33:BQ36,8,FALSE)</f>
        <v>-9</v>
      </c>
      <c r="CD36" s="12">
        <f>VLOOKUP(CA36,BI33:BQ36,6,FALSE)</f>
        <v>1</v>
      </c>
      <c r="CE36" s="29" t="str">
        <f>IF(AND(CB35=CB36,CC35=CC36,CD36&gt;CD35),CA35,CA36)</f>
        <v>Carcavelos</v>
      </c>
      <c r="CF36" s="1">
        <f>VLOOKUP(CE36,BI33:BQ36,9,FALSE)</f>
        <v>0</v>
      </c>
      <c r="CG36" s="1">
        <f>VLOOKUP(CE36,BI33:BQ36,8,FALSE)</f>
        <v>-9</v>
      </c>
      <c r="CH36" s="1">
        <f>VLOOKUP(CE36,BI33:BQ36,6,FALSE)</f>
        <v>1</v>
      </c>
      <c r="CI36" s="29" t="str">
        <f>IF(AND(CF34=CF36,CG34=CG36,CH36&gt;CH34),CE34,CE36)</f>
        <v>Carcavelos</v>
      </c>
      <c r="CJ36" s="1">
        <f>VLOOKUP(CI36,BI33:BQ36,9,FALSE)</f>
        <v>0</v>
      </c>
      <c r="CK36" s="1">
        <f>VLOOKUP(CI36,BI33:BQ36,8,FALSE)</f>
        <v>-9</v>
      </c>
      <c r="CL36" s="1">
        <f>VLOOKUP(CI36,BI33:BQ36,6,FALSE)</f>
        <v>1</v>
      </c>
      <c r="CM36" s="28" t="str">
        <f>IF(AND(CJ33=CJ36,CK33=CK36,CL36&gt;CL33),CI33,CI36)</f>
        <v>Carcavelos</v>
      </c>
      <c r="CN36" s="1">
        <f>VLOOKUP(CM36,BI33:BQ36,9,FALSE)</f>
        <v>0</v>
      </c>
      <c r="CO36" s="1">
        <f>VLOOKUP(CM36,BI33:BQ36,8,FALSE)</f>
        <v>-9</v>
      </c>
      <c r="CP36" s="1">
        <f>VLOOKUP(CM36,BI33:BQ36,6,FALSE)</f>
        <v>1</v>
      </c>
      <c r="CQ36" s="13" t="str">
        <f>CM36</f>
        <v>Carcavelos</v>
      </c>
      <c r="CR36" s="26">
        <f>VLOOKUP(CQ36,$X$33:$AF$36,2,FALSE)</f>
        <v>2</v>
      </c>
      <c r="CS36" s="27">
        <f>VLOOKUP(CQ36,$X$33:$AF$36,3,FALSE)</f>
        <v>0</v>
      </c>
      <c r="CT36" s="27">
        <f>VLOOKUP(CQ36,$X$33:$AF$36,4,FALSE)</f>
        <v>0</v>
      </c>
      <c r="CU36" s="27">
        <f>VLOOKUP(CQ36,$X$33:$AF$36,5,FALSE)</f>
        <v>2</v>
      </c>
      <c r="CV36" s="27">
        <f>VLOOKUP(CQ36,$X$33:$AF$36,6,FALSE)</f>
        <v>1</v>
      </c>
      <c r="CW36" s="27">
        <f>VLOOKUP(CQ36,$X$33:$AF$36,7,FALSE)</f>
        <v>10</v>
      </c>
      <c r="CX36" s="27">
        <f>VLOOKUP(CQ36,$X$33:$AF$36,8,FALSE)</f>
        <v>-9</v>
      </c>
      <c r="CY36" s="27">
        <f>VLOOKUP(CQ36,$X$33:$AF$36,9,FALSE)</f>
        <v>0</v>
      </c>
      <c r="DA36" s="1" t="str">
        <f>IF(ISNA(VLOOKUP(CQ36,K$6:L$23,1,FALSE))=TRUE,CM36,VLOOKUP(CQ36,K$6:L$23,1,FALSE))</f>
        <v>Carcavelos</v>
      </c>
      <c r="DB36" s="1" t="str">
        <f>IF(ISNA(VLOOKUP(CQ36,K$6:L$23,2,FALSE))=TRUE,CM36,VLOOKUP(CQ36,K$6:L$23,2,FALSE))</f>
        <v>Carcavelos</v>
      </c>
      <c r="DD36" s="1" t="str">
        <f>IF(DD35=CM36,CM35,IF(AND(CR37=CR36,CY37=CY36,DA37=CM37,DB37=CM36),DA37,CM36))</f>
        <v>Carcavelos</v>
      </c>
      <c r="DE36" s="26">
        <f>VLOOKUP(DD36,$X$33:$AF$36,2,FALSE)</f>
        <v>2</v>
      </c>
      <c r="DF36" s="27">
        <f>VLOOKUP(DD36,$X$33:$AF$36,3,FALSE)</f>
        <v>0</v>
      </c>
      <c r="DG36" s="27">
        <f>VLOOKUP(DD36,$X$33:$AF$36,4,FALSE)</f>
        <v>0</v>
      </c>
      <c r="DH36" s="27">
        <f>VLOOKUP(DD36,$X$33:$AF$36,5,FALSE)</f>
        <v>2</v>
      </c>
      <c r="DI36" s="27">
        <f>VLOOKUP(DD36,$X$33:$AF$36,6,FALSE)</f>
        <v>1</v>
      </c>
      <c r="DJ36" s="27">
        <f>VLOOKUP(DD36,$X$33:$AF$36,7,FALSE)</f>
        <v>10</v>
      </c>
      <c r="DK36" s="27">
        <f>VLOOKUP(DD36,$X$33:$AF$36,8,FALSE)</f>
        <v>-9</v>
      </c>
      <c r="DL36" s="27">
        <f>VLOOKUP(DD36,$X$33:$AF$36,9,FALSE)</f>
        <v>0</v>
      </c>
    </row>
    <row r="37" spans="2:116" ht="22.5" customHeight="1" x14ac:dyDescent="0.3">
      <c r="B37" s="213" t="s">
        <v>16</v>
      </c>
      <c r="C37" s="214"/>
      <c r="D37" s="214"/>
      <c r="E37" s="214"/>
      <c r="F37" s="214"/>
      <c r="G37" s="214"/>
      <c r="H37" s="214"/>
      <c r="I37" s="214"/>
      <c r="J37" s="215"/>
      <c r="K37" s="6" t="e">
        <f>IF(#REF!&lt;&gt;"",IF(#REF!&gt;#REF!,#REF!,IF(#REF!&gt;#REF!,#REF!,"Empate")),"")</f>
        <v>#REF!</v>
      </c>
      <c r="L37" s="6" t="e">
        <f>IF(#REF!&lt;&gt;"",IF(#REF!&lt;#REF!,#REF!,IF(#REF!&lt;#REF!,#REF!,"Empate")),"")</f>
        <v>#REF!</v>
      </c>
      <c r="N37" s="1"/>
      <c r="X37" s="122"/>
      <c r="Y37" s="15"/>
      <c r="Z37" s="15"/>
      <c r="AA37" s="15"/>
      <c r="AB37" s="15"/>
      <c r="AC37" s="15"/>
      <c r="AD37" s="15"/>
      <c r="AE37" s="15"/>
      <c r="AF37" s="15"/>
      <c r="AH37" s="10"/>
      <c r="AI37" s="32"/>
      <c r="AJ37" s="10"/>
      <c r="AK37" s="32"/>
      <c r="AL37" s="10"/>
      <c r="AM37" s="32"/>
      <c r="AN37" s="30"/>
      <c r="AO37" s="32"/>
      <c r="AP37" s="10"/>
      <c r="AQ37" s="32"/>
      <c r="AR37" s="30"/>
      <c r="AS37" s="32"/>
      <c r="AT37" s="30"/>
      <c r="AU37" s="32"/>
      <c r="AV37" s="123"/>
      <c r="AW37" s="124"/>
      <c r="AX37" s="32"/>
      <c r="AY37" s="10"/>
      <c r="AZ37" s="32"/>
      <c r="BA37" s="32"/>
      <c r="BB37" s="10"/>
      <c r="BC37" s="32"/>
      <c r="BD37" s="32"/>
      <c r="BE37" s="30"/>
      <c r="BF37" s="125"/>
      <c r="BG37" s="123"/>
      <c r="BI37" s="13"/>
      <c r="BJ37" s="26"/>
      <c r="BK37" s="27"/>
      <c r="BL37" s="27"/>
      <c r="BM37" s="27"/>
      <c r="BN37" s="27"/>
      <c r="BO37" s="27"/>
      <c r="BP37" s="27"/>
      <c r="BQ37" s="27"/>
      <c r="BU37" s="29"/>
      <c r="BV37" s="29"/>
      <c r="BW37" s="29"/>
      <c r="BX37" s="29"/>
      <c r="BZ37" s="12"/>
      <c r="CA37" s="30"/>
      <c r="CD37" s="12"/>
      <c r="CE37" s="29"/>
      <c r="CI37" s="29"/>
      <c r="CM37" s="28"/>
      <c r="CQ37" s="13"/>
      <c r="CR37" s="26"/>
      <c r="CS37" s="27"/>
      <c r="CT37" s="27"/>
      <c r="CU37" s="27"/>
      <c r="CV37" s="27"/>
      <c r="CW37" s="27"/>
      <c r="CX37" s="27"/>
      <c r="CY37" s="27"/>
      <c r="DE37" s="26"/>
      <c r="DF37" s="27"/>
      <c r="DG37" s="27"/>
      <c r="DH37" s="27"/>
      <c r="DI37" s="27"/>
      <c r="DJ37" s="27"/>
      <c r="DK37" s="27"/>
      <c r="DL37" s="27"/>
    </row>
    <row r="38" spans="2:116" ht="22.5" customHeight="1" x14ac:dyDescent="0.3">
      <c r="B38" s="99">
        <v>34</v>
      </c>
      <c r="C38" s="100">
        <v>46193</v>
      </c>
      <c r="D38" s="101">
        <v>0.5</v>
      </c>
      <c r="E38" s="177" t="s">
        <v>122</v>
      </c>
      <c r="F38" s="102"/>
      <c r="G38" s="102"/>
      <c r="H38" s="173" t="s">
        <v>124</v>
      </c>
      <c r="I38" s="172" t="s">
        <v>81</v>
      </c>
      <c r="J38" s="179"/>
      <c r="N38" s="1"/>
      <c r="X38" s="50" t="s">
        <v>74</v>
      </c>
      <c r="Y38" s="50" t="s">
        <v>74</v>
      </c>
      <c r="Z38" s="50" t="s">
        <v>74</v>
      </c>
      <c r="AA38" s="50" t="s">
        <v>74</v>
      </c>
      <c r="AB38" s="15"/>
      <c r="AC38" s="15"/>
      <c r="AD38" s="15"/>
      <c r="AE38" s="15"/>
      <c r="AF38" s="15"/>
    </row>
    <row r="39" spans="2:116" ht="22.5" customHeight="1" x14ac:dyDescent="0.3">
      <c r="B39" s="104"/>
      <c r="C39" s="105"/>
      <c r="D39" s="105"/>
      <c r="E39" s="106"/>
      <c r="F39" s="107" t="s">
        <v>116</v>
      </c>
      <c r="G39" s="106"/>
      <c r="H39" s="108"/>
      <c r="I39" s="106"/>
      <c r="J39" s="110"/>
      <c r="K39" s="6" t="str">
        <f>IF(F30&lt;&gt;"",IF(F30&gt;G30,E30,IF(G30&gt;F30,H30,"Empate")),"")</f>
        <v/>
      </c>
      <c r="L39" s="6" t="str">
        <f>IF(F30&lt;&gt;"",IF(F30&lt;G30,E30,IF(G30&lt;F30,H30,"Empate")),"")</f>
        <v/>
      </c>
      <c r="N39" s="1"/>
      <c r="X39" s="15" t="s">
        <v>76</v>
      </c>
      <c r="Y39" s="15" t="s">
        <v>77</v>
      </c>
      <c r="Z39" s="15" t="s">
        <v>66</v>
      </c>
      <c r="AA39" s="15" t="s">
        <v>78</v>
      </c>
      <c r="AB39" s="15"/>
      <c r="AC39" s="15"/>
      <c r="AD39" s="15"/>
      <c r="AE39" s="15"/>
      <c r="AF39" s="15"/>
    </row>
    <row r="40" spans="2:116" ht="22.5" customHeight="1" x14ac:dyDescent="0.2">
      <c r="B40" s="164"/>
      <c r="C40" s="126"/>
      <c r="D40" s="127"/>
      <c r="E40" s="128"/>
      <c r="F40" s="129"/>
      <c r="G40" s="129"/>
      <c r="H40" s="128"/>
      <c r="I40" s="130"/>
      <c r="J40" s="132"/>
      <c r="K40" s="6" t="str">
        <f>IF(F31&lt;&gt;"",IF(F31&gt;G31,E31,IF(G31&gt;F31,H31,"Empate")),"")</f>
        <v/>
      </c>
      <c r="L40" s="6" t="str">
        <f>IF(F31&lt;&gt;"",IF(F31&lt;G31,E31,IF(G31&lt;F31,H31,"Empate")),"")</f>
        <v/>
      </c>
      <c r="N40" s="1"/>
      <c r="X40" s="7"/>
      <c r="Y40" s="8" t="s">
        <v>17</v>
      </c>
      <c r="Z40" s="8" t="s">
        <v>18</v>
      </c>
      <c r="AA40" s="8" t="s">
        <v>12</v>
      </c>
      <c r="AB40" s="8" t="s">
        <v>11</v>
      </c>
      <c r="AC40" s="8" t="s">
        <v>3</v>
      </c>
      <c r="AD40" s="8" t="s">
        <v>4</v>
      </c>
      <c r="AE40" s="8" t="s">
        <v>19</v>
      </c>
      <c r="AF40" s="9" t="s">
        <v>20</v>
      </c>
      <c r="BI40" s="10"/>
      <c r="BJ40" s="11" t="s">
        <v>17</v>
      </c>
      <c r="BK40" s="11" t="s">
        <v>18</v>
      </c>
      <c r="BL40" s="11" t="s">
        <v>12</v>
      </c>
      <c r="BM40" s="11" t="s">
        <v>11</v>
      </c>
      <c r="BN40" s="11" t="s">
        <v>3</v>
      </c>
      <c r="BO40" s="11" t="s">
        <v>4</v>
      </c>
      <c r="BP40" s="11" t="s">
        <v>19</v>
      </c>
      <c r="BQ40" s="11" t="s">
        <v>20</v>
      </c>
      <c r="BR40" s="12"/>
      <c r="BS40" s="12"/>
      <c r="BT40" s="12"/>
      <c r="BU40" s="12"/>
      <c r="BV40" s="12"/>
      <c r="BW40" s="12"/>
      <c r="BX40" s="12"/>
      <c r="BY40" s="13"/>
      <c r="BZ40" s="13"/>
      <c r="CQ40" s="10"/>
      <c r="CR40" s="11" t="s">
        <v>17</v>
      </c>
      <c r="CS40" s="11" t="s">
        <v>18</v>
      </c>
      <c r="CT40" s="11" t="s">
        <v>12</v>
      </c>
      <c r="CU40" s="11" t="s">
        <v>11</v>
      </c>
      <c r="CV40" s="11" t="s">
        <v>3</v>
      </c>
      <c r="CW40" s="11" t="s">
        <v>4</v>
      </c>
      <c r="CX40" s="11" t="s">
        <v>19</v>
      </c>
      <c r="CY40" s="11" t="s">
        <v>20</v>
      </c>
      <c r="DE40" s="11" t="s">
        <v>17</v>
      </c>
      <c r="DF40" s="11" t="s">
        <v>18</v>
      </c>
      <c r="DG40" s="11" t="s">
        <v>12</v>
      </c>
      <c r="DH40" s="11" t="s">
        <v>11</v>
      </c>
      <c r="DI40" s="11" t="s">
        <v>3</v>
      </c>
      <c r="DJ40" s="11" t="s">
        <v>4</v>
      </c>
      <c r="DK40" s="11" t="s">
        <v>19</v>
      </c>
      <c r="DL40" s="11" t="s">
        <v>20</v>
      </c>
    </row>
    <row r="41" spans="2:116" ht="22.5" customHeight="1" x14ac:dyDescent="0.3">
      <c r="B41" s="207" t="s">
        <v>72</v>
      </c>
      <c r="C41" s="208"/>
      <c r="D41" s="208"/>
      <c r="E41" s="208"/>
      <c r="F41" s="208"/>
      <c r="G41" s="208"/>
      <c r="H41" s="208"/>
      <c r="I41" s="208"/>
      <c r="J41" s="209"/>
      <c r="K41" s="6" t="str">
        <f>IF(F32&lt;&gt;"",IF(F32&gt;G32,E32,IF(G32&gt;F32,H32,"Empate")),"")</f>
        <v/>
      </c>
      <c r="L41" s="6" t="str">
        <f>IF(F32&lt;&gt;"",IF(F32&lt;G32,E32,IF(G32&lt;F32,H32,"Empate")),"")</f>
        <v/>
      </c>
      <c r="N41" s="1"/>
      <c r="X41" s="14" t="s">
        <v>67</v>
      </c>
      <c r="Y41" s="15" t="e">
        <f>DCOUNT($E$5:$F$26,$F$5,$X45:$X45)+DCOUNT($G$5:$H$26,$G$5,$X45:$X45)</f>
        <v>#VALUE!</v>
      </c>
      <c r="Z41" s="15">
        <f>COUNTIF($K$6:$K$32,#REF!)</f>
        <v>8</v>
      </c>
      <c r="AA41" s="15" t="e">
        <f>Y41-Z41-AB41</f>
        <v>#VALUE!</v>
      </c>
      <c r="AB41" s="15">
        <f>COUNTIF($L$6:$L$32,#REF!)</f>
        <v>8</v>
      </c>
      <c r="AC41" s="15" t="e">
        <f>DSUM($E$5:$F$26,$F$5,$X45:$X45)+DSUM($G$5:$H$26,$G$5,$X45:$X45)</f>
        <v>#VALUE!</v>
      </c>
      <c r="AD41" s="15" t="e">
        <f>DSUM($E$5:$G$26,$G$5,$X45:$X45)+DSUM($F$5:$H$26,$F$5,$X45:$X45)</f>
        <v>#VALUE!</v>
      </c>
      <c r="AE41" s="15" t="e">
        <f>AC41-AD41</f>
        <v>#VALUE!</v>
      </c>
      <c r="AF41" s="16" t="e">
        <f>Z41*3+AA41*1</f>
        <v>#VALUE!</v>
      </c>
      <c r="AH41" s="17" t="str">
        <f>X41</f>
        <v>Cascais</v>
      </c>
      <c r="AI41" s="18" t="e">
        <f>AF41</f>
        <v>#VALUE!</v>
      </c>
      <c r="AJ41" s="19" t="e">
        <f>IF(AI41&gt;=AI42,AH41,AH42)</f>
        <v>#VALUE!</v>
      </c>
      <c r="AK41" s="18" t="e">
        <f>VLOOKUP(AJ41,X41:AF44,9,FALSE)</f>
        <v>#VALUE!</v>
      </c>
      <c r="AL41" s="19" t="e">
        <f>IF(AK41&gt;=AK43,AJ41,AJ43)</f>
        <v>#VALUE!</v>
      </c>
      <c r="AM41" s="18" t="e">
        <f>VLOOKUP(AL41,X41:AF44,9,FALSE)</f>
        <v>#VALUE!</v>
      </c>
      <c r="AN41" s="19" t="e">
        <f>IF(AM41&gt;=AM44,AL41,AL44)</f>
        <v>#VALUE!</v>
      </c>
      <c r="AO41" s="18" t="e">
        <f>VLOOKUP(AN41,X41:AF44,9,FALSE)</f>
        <v>#VALUE!</v>
      </c>
      <c r="AP41" s="19"/>
      <c r="AQ41" s="20"/>
      <c r="AR41" s="20"/>
      <c r="AS41" s="20"/>
      <c r="AT41" s="20"/>
      <c r="AU41" s="21"/>
      <c r="AV41" s="22" t="e">
        <f>AN41</f>
        <v>#VALUE!</v>
      </c>
      <c r="AW41" s="23" t="e">
        <f>AO41</f>
        <v>#VALUE!</v>
      </c>
      <c r="AX41" s="18" t="e">
        <f>VLOOKUP(AV41,X41:AF44,8,FALSE)</f>
        <v>#VALUE!</v>
      </c>
      <c r="AY41" s="19" t="e">
        <f>IF(AND(AW41=AW42,AX42&gt;AX41),AV42,AV41)</f>
        <v>#VALUE!</v>
      </c>
      <c r="AZ41" s="18"/>
      <c r="BA41" s="18"/>
      <c r="BB41" s="20"/>
      <c r="BC41" s="20"/>
      <c r="BD41" s="20"/>
      <c r="BE41" s="20"/>
      <c r="BF41" s="24" t="e">
        <f>AW41</f>
        <v>#VALUE!</v>
      </c>
      <c r="BG41" s="25" t="e">
        <f>AY41</f>
        <v>#VALUE!</v>
      </c>
      <c r="BI41" s="13" t="e">
        <f>BG41</f>
        <v>#VALUE!</v>
      </c>
      <c r="BJ41" s="26" t="e">
        <f>VLOOKUP(BI41,X41:AF44,2,FALSE)</f>
        <v>#VALUE!</v>
      </c>
      <c r="BK41" s="27" t="e">
        <f>VLOOKUP(BI41,X41:AF44,3,FALSE)</f>
        <v>#VALUE!</v>
      </c>
      <c r="BL41" s="27" t="e">
        <f>VLOOKUP(BI41,X41:AF44,4,FALSE)</f>
        <v>#VALUE!</v>
      </c>
      <c r="BM41" s="27" t="e">
        <f>VLOOKUP(BI41,X41:AF44,5,FALSE)</f>
        <v>#VALUE!</v>
      </c>
      <c r="BN41" s="27" t="e">
        <f>VLOOKUP(BI41,X41:AF44,6,FALSE)</f>
        <v>#VALUE!</v>
      </c>
      <c r="BO41" s="27" t="e">
        <f>VLOOKUP(BI41,X41:AF44,7,FALSE)</f>
        <v>#VALUE!</v>
      </c>
      <c r="BP41" s="27" t="e">
        <f>VLOOKUP(BI41,X41:AF44,8,FALSE)</f>
        <v>#VALUE!</v>
      </c>
      <c r="BQ41" s="27" t="e">
        <f>VLOOKUP(BI41,X41:AF44,9,FALSE)</f>
        <v>#VALUE!</v>
      </c>
      <c r="BR41" s="1" t="e">
        <f>BI41</f>
        <v>#VALUE!</v>
      </c>
      <c r="BS41" s="1" t="e">
        <f>VLOOKUP(BR41,BI41:BQ44,9,FALSE)</f>
        <v>#VALUE!</v>
      </c>
      <c r="BT41" s="1" t="e">
        <f>VLOOKUP(BR41,BI41:BQ44,8,FALSE)</f>
        <v>#VALUE!</v>
      </c>
      <c r="BU41" s="28" t="e">
        <f>IF(AND(BS41=BS42,BT42&gt;BT41),BR42,BR41)</f>
        <v>#VALUE!</v>
      </c>
      <c r="BV41" s="29" t="e">
        <f>VLOOKUP(BU41,BI41:BQ44,9,FALSE)</f>
        <v>#VALUE!</v>
      </c>
      <c r="BW41" s="29" t="e">
        <f>VLOOKUP(BU41,BI41:BQ44,8,FALSE)</f>
        <v>#VALUE!</v>
      </c>
      <c r="BX41" s="28" t="e">
        <f>IF(AND(BV41=BV43,BW43&gt;BW41),BU43,BU41)</f>
        <v>#VALUE!</v>
      </c>
      <c r="BY41" s="1" t="e">
        <f>VLOOKUP(BX41,BI41:BQ44,9,FALSE)</f>
        <v>#VALUE!</v>
      </c>
      <c r="BZ41" s="12" t="e">
        <f>VLOOKUP(BX41,BI41:BQ44,8,FALSE)</f>
        <v>#VALUE!</v>
      </c>
      <c r="CA41" s="30" t="e">
        <f>IF(AND(BY41=BY44,BZ44&gt;BZ41),BX44,BX41)</f>
        <v>#VALUE!</v>
      </c>
      <c r="CB41" s="1" t="e">
        <f>VLOOKUP(CA41,BI41:BQ44,9,FALSE)</f>
        <v>#VALUE!</v>
      </c>
      <c r="CC41" s="1" t="e">
        <f>VLOOKUP(CA41,BI41:BQ44,8,FALSE)</f>
        <v>#VALUE!</v>
      </c>
      <c r="CD41" s="12" t="e">
        <f>VLOOKUP(CA41,BI41:BQ44,6,FALSE)</f>
        <v>#VALUE!</v>
      </c>
      <c r="CE41" s="28" t="e">
        <f>IF(AND(CB41=CB42,CC41=CC42,CD42&gt;CD41),CA42,CA41)</f>
        <v>#VALUE!</v>
      </c>
      <c r="CF41" s="1" t="e">
        <f>VLOOKUP(CE41,BI41:BQ44,9,FALSE)</f>
        <v>#VALUE!</v>
      </c>
      <c r="CG41" s="1" t="e">
        <f>VLOOKUP(CE41,BI41:BQ44,8,FALSE)</f>
        <v>#VALUE!</v>
      </c>
      <c r="CH41" s="1" t="e">
        <f>VLOOKUP(CE41,BI41:BQ44,6,FALSE)</f>
        <v>#VALUE!</v>
      </c>
      <c r="CI41" s="28" t="e">
        <f>IF(AND(CF41=CF43,CG41=CG43,CH43&gt;CH41),CE43,CE41)</f>
        <v>#VALUE!</v>
      </c>
      <c r="CJ41" s="1" t="e">
        <f>VLOOKUP(CI41,BI41:BQ44,9,FALSE)</f>
        <v>#VALUE!</v>
      </c>
      <c r="CK41" s="1" t="e">
        <f>VLOOKUP(CI41,BI41:BQ44,8,FALSE)</f>
        <v>#VALUE!</v>
      </c>
      <c r="CL41" s="1" t="e">
        <f>VLOOKUP(CI41,BI41:BQ44,6,FALSE)</f>
        <v>#VALUE!</v>
      </c>
      <c r="CM41" s="28" t="e">
        <f>IF(AND(CJ41=CJ44,CK41=CK44,CL44&gt;CL41),CI44,CI41)</f>
        <v>#VALUE!</v>
      </c>
      <c r="CN41" s="1" t="e">
        <f>VLOOKUP(CM41,BI41:BQ44,9,FALSE)</f>
        <v>#VALUE!</v>
      </c>
      <c r="CO41" s="1" t="e">
        <f>VLOOKUP(CM41,BI41:BQ44,8,FALSE)</f>
        <v>#VALUE!</v>
      </c>
      <c r="CP41" s="1" t="e">
        <f>VLOOKUP(CM41,BI41:BQ44,6,FALSE)</f>
        <v>#VALUE!</v>
      </c>
      <c r="CQ41" s="13" t="e">
        <f>CM41</f>
        <v>#VALUE!</v>
      </c>
      <c r="CR41" s="26" t="e">
        <f>VLOOKUP(CQ41,$X$41:$AF$44,2,FALSE)</f>
        <v>#VALUE!</v>
      </c>
      <c r="CS41" s="27" t="e">
        <f>VLOOKUP(CQ41,$X$41:$AF$44,3,FALSE)</f>
        <v>#VALUE!</v>
      </c>
      <c r="CT41" s="27" t="e">
        <f>VLOOKUP(CQ41,$X$41:$AF$44,4,FALSE)</f>
        <v>#VALUE!</v>
      </c>
      <c r="CU41" s="27" t="e">
        <f>VLOOKUP(CQ41,$X$41:$AF$44,5,FALSE)</f>
        <v>#VALUE!</v>
      </c>
      <c r="CV41" s="27" t="e">
        <f>VLOOKUP(CQ41,$X$41:$AF$44,6,FALSE)</f>
        <v>#VALUE!</v>
      </c>
      <c r="CW41" s="27" t="e">
        <f>VLOOKUP(CQ41,$X$41:$AF$44,7,FALSE)</f>
        <v>#VALUE!</v>
      </c>
      <c r="CX41" s="27" t="e">
        <f>VLOOKUP(CQ41,$X$41:$AF$44,8,FALSE)</f>
        <v>#VALUE!</v>
      </c>
      <c r="CY41" s="27" t="e">
        <f>VLOOKUP(CQ41,$X$41:$AF$44,9,FALSE)</f>
        <v>#VALUE!</v>
      </c>
      <c r="DA41" s="1" t="e">
        <f>IF(ISNA(VLOOKUP(CQ41,K$6:L$23,1,FALSE))=TRUE,CM44,VLOOKUP(CQ41,K$6:L$23,1,FALSE))</f>
        <v>#VALUE!</v>
      </c>
      <c r="DB41" s="1" t="e">
        <f>IF(ISNA(VLOOKUP(CQ41,K$6:L$23,2,FALSE))=TRUE,CM44,VLOOKUP(CQ41,K$6:L$23,2,FALSE))</f>
        <v>#VALUE!</v>
      </c>
      <c r="DD41" s="1" t="e">
        <f>IF(AND(CR42=CR41,CY42=CY41,DA42=CM42,DB42=CM41),DA42,CM41)</f>
        <v>#VALUE!</v>
      </c>
      <c r="DE41" s="26" t="e">
        <f>VLOOKUP(DD41,$X$41:$AF$44,2,FALSE)</f>
        <v>#VALUE!</v>
      </c>
      <c r="DF41" s="27" t="e">
        <f>VLOOKUP(DD41,$X$41:$AF$44,3,FALSE)</f>
        <v>#VALUE!</v>
      </c>
      <c r="DG41" s="27" t="e">
        <f>VLOOKUP(DD41,$X$41:$AF$44,4,FALSE)</f>
        <v>#VALUE!</v>
      </c>
      <c r="DH41" s="27" t="e">
        <f>VLOOKUP(DD41,$X$41:$AF$44,5,FALSE)</f>
        <v>#VALUE!</v>
      </c>
      <c r="DI41" s="27" t="e">
        <f>VLOOKUP(DD41,$X$41:$AF$44,6,FALSE)</f>
        <v>#VALUE!</v>
      </c>
      <c r="DJ41" s="27" t="e">
        <f>VLOOKUP(DD41,$X$41:$AF$44,7,FALSE)</f>
        <v>#VALUE!</v>
      </c>
      <c r="DK41" s="27" t="e">
        <f>VLOOKUP(DD41,$X$41:$AF$44,8,FALSE)</f>
        <v>#VALUE!</v>
      </c>
      <c r="DL41" s="27" t="e">
        <f>VLOOKUP(DD41,$X$41:$AF$44,9,FALSE)</f>
        <v>#VALUE!</v>
      </c>
    </row>
    <row r="42" spans="2:116" ht="22.5" customHeight="1" x14ac:dyDescent="0.3">
      <c r="B42" s="210" t="s">
        <v>14</v>
      </c>
      <c r="C42" s="211"/>
      <c r="D42" s="211"/>
      <c r="E42" s="211"/>
      <c r="F42" s="211"/>
      <c r="G42" s="211"/>
      <c r="H42" s="211"/>
      <c r="I42" s="211"/>
      <c r="J42" s="212"/>
      <c r="K42" s="6" t="str">
        <f>IF(F33&lt;&gt;"",IF(F33&gt;G33,E33,IF(G33&gt;F33,H33,"Empate")),"")</f>
        <v/>
      </c>
      <c r="L42" s="6" t="str">
        <f>IF(F33&lt;&gt;"",IF(F33&lt;G33,E33,IF(G33&lt;F33,H33,"Empate")),"")</f>
        <v/>
      </c>
      <c r="N42" s="1"/>
      <c r="X42" s="14" t="s">
        <v>68</v>
      </c>
      <c r="Y42" s="15" t="e">
        <f>DCOUNT($E$5:$F$26,$F$5,$Y45:$Y45)+DCOUNT($G$5:$H$26,$G$5,$Y45:$Y45)</f>
        <v>#VALUE!</v>
      </c>
      <c r="Z42" s="15">
        <f>COUNTIF($K$6:$K$32,#REF!)</f>
        <v>8</v>
      </c>
      <c r="AA42" s="15" t="e">
        <f>Y42-Z42-AB42</f>
        <v>#VALUE!</v>
      </c>
      <c r="AB42" s="15">
        <f>COUNTIF($L$6:$L$32,#REF!)</f>
        <v>8</v>
      </c>
      <c r="AC42" s="15" t="e">
        <f>DSUM($E$5:$F$26,$F$5,$Y45:$Y45)+DSUM($G$5:$H$26,$G$5,$Y45:$Y45)</f>
        <v>#VALUE!</v>
      </c>
      <c r="AD42" s="15" t="e">
        <f>DSUM($E$5:$G$26,$G$5,$Y45:$Y45)+DSUM($F$5:$H$26,$F$5,$Y45:$Y45)</f>
        <v>#VALUE!</v>
      </c>
      <c r="AE42" s="15" t="e">
        <f>AC42-AD42</f>
        <v>#VALUE!</v>
      </c>
      <c r="AF42" s="16" t="e">
        <f>Z42*3+AA42*1</f>
        <v>#VALUE!</v>
      </c>
      <c r="AH42" s="31" t="str">
        <f>X42</f>
        <v>Lourel</v>
      </c>
      <c r="AI42" s="32" t="e">
        <f>AF42</f>
        <v>#VALUE!</v>
      </c>
      <c r="AJ42" s="30" t="e">
        <f>IF(AI42&lt;=AI41,AH42,AH41)</f>
        <v>#VALUE!</v>
      </c>
      <c r="AK42" s="32" t="e">
        <f>VLOOKUP(AJ42,X41:AF44,9,FALSE)</f>
        <v>#VALUE!</v>
      </c>
      <c r="AL42" s="10" t="e">
        <f>AJ42</f>
        <v>#VALUE!</v>
      </c>
      <c r="AM42" s="32" t="e">
        <f>VLOOKUP(AL42,X41:AF44,9,FALSE)</f>
        <v>#VALUE!</v>
      </c>
      <c r="AN42" s="10" t="e">
        <f>AL42</f>
        <v>#VALUE!</v>
      </c>
      <c r="AO42" s="32" t="e">
        <f>VLOOKUP(AN42,X41:AF44,9,FALSE)</f>
        <v>#VALUE!</v>
      </c>
      <c r="AP42" s="30" t="e">
        <f>IF(AO42&gt;=AO43,AN42,AN43)</f>
        <v>#VALUE!</v>
      </c>
      <c r="AQ42" s="32" t="e">
        <f>VLOOKUP(AP42,X41:AF44,9,FALSE)</f>
        <v>#VALUE!</v>
      </c>
      <c r="AR42" s="30" t="e">
        <f>IF(AQ42&gt;=AQ44,AP42,AP44)</f>
        <v>#VALUE!</v>
      </c>
      <c r="AS42" s="32" t="e">
        <f>VLOOKUP(AR42,X41:AF44,9,FALSE)</f>
        <v>#VALUE!</v>
      </c>
      <c r="AU42" s="33"/>
      <c r="AV42" s="34" t="e">
        <f>AR42</f>
        <v>#VALUE!</v>
      </c>
      <c r="AW42" s="35" t="e">
        <f>AS42</f>
        <v>#VALUE!</v>
      </c>
      <c r="AX42" s="32" t="e">
        <f>VLOOKUP(AV42,X41:AF44,8,FALSE)</f>
        <v>#VALUE!</v>
      </c>
      <c r="AY42" s="30" t="e">
        <f>IF(AND(AW41=AW42,AX42&gt;AX41),AV41,AV42)</f>
        <v>#VALUE!</v>
      </c>
      <c r="AZ42" s="32" t="e">
        <f>VLOOKUP(AY42,X41:AF44,9,FALSE)</f>
        <v>#VALUE!</v>
      </c>
      <c r="BA42" s="32" t="e">
        <f>VLOOKUP(AY42,X41:AF44,8,FALSE)</f>
        <v>#VALUE!</v>
      </c>
      <c r="BB42" s="30" t="e">
        <f>IF(AND(AZ42=AZ43,BA43&gt;BA42),AY43,AY42)</f>
        <v>#VALUE!</v>
      </c>
      <c r="BC42" s="32"/>
      <c r="BD42" s="32"/>
      <c r="BF42" s="36" t="e">
        <f>AZ42</f>
        <v>#VALUE!</v>
      </c>
      <c r="BG42" s="37" t="e">
        <f>BB42</f>
        <v>#VALUE!</v>
      </c>
      <c r="BI42" s="13" t="e">
        <f>BG42</f>
        <v>#VALUE!</v>
      </c>
      <c r="BJ42" s="26" t="e">
        <f>VLOOKUP(BI42,X41:AF44,2,FALSE)</f>
        <v>#VALUE!</v>
      </c>
      <c r="BK42" s="27" t="e">
        <f>VLOOKUP(BI42,X41:AF44,3,FALSE)</f>
        <v>#VALUE!</v>
      </c>
      <c r="BL42" s="27" t="e">
        <f>VLOOKUP(BI42,X41:AF44,4,FALSE)</f>
        <v>#VALUE!</v>
      </c>
      <c r="BM42" s="27" t="e">
        <f>VLOOKUP(BI42,X41:AF44,5,FALSE)</f>
        <v>#VALUE!</v>
      </c>
      <c r="BN42" s="27" t="e">
        <f>VLOOKUP(BI42,X41:AF44,6,FALSE)</f>
        <v>#VALUE!</v>
      </c>
      <c r="BO42" s="27" t="e">
        <f>VLOOKUP(BI42,X41:AF44,7,FALSE)</f>
        <v>#VALUE!</v>
      </c>
      <c r="BP42" s="27" t="e">
        <f>VLOOKUP(BI42,X41:AF44,8,FALSE)</f>
        <v>#VALUE!</v>
      </c>
      <c r="BQ42" s="27" t="e">
        <f>VLOOKUP(BI42,X41:AF44,9,FALSE)</f>
        <v>#VALUE!</v>
      </c>
      <c r="BR42" s="1" t="e">
        <f>BI42</f>
        <v>#VALUE!</v>
      </c>
      <c r="BS42" s="1" t="e">
        <f>VLOOKUP(BR42,BI41:BQ44,9,FALSE)</f>
        <v>#VALUE!</v>
      </c>
      <c r="BT42" s="1" t="e">
        <f>VLOOKUP(BR42,BI41:BQ44,8,FALSE)</f>
        <v>#VALUE!</v>
      </c>
      <c r="BU42" s="28" t="e">
        <f>IF(AND(BS41=BS42,BT42&gt;BT41),BR41,BR42)</f>
        <v>#VALUE!</v>
      </c>
      <c r="BV42" s="29" t="e">
        <f>VLOOKUP(BU42,BI41:BQ44,9,FALSE)</f>
        <v>#VALUE!</v>
      </c>
      <c r="BW42" s="29" t="e">
        <f>VLOOKUP(BU42,BI41:BQ44,8,FALSE)</f>
        <v>#VALUE!</v>
      </c>
      <c r="BX42" s="29" t="e">
        <f>IF(AND(BV42=BV44,BW44&gt;BW42),BU44,BU42)</f>
        <v>#VALUE!</v>
      </c>
      <c r="BY42" s="1" t="e">
        <f>VLOOKUP(BX42,BI41:BQ44,9,FALSE)</f>
        <v>#VALUE!</v>
      </c>
      <c r="BZ42" s="12" t="e">
        <f>VLOOKUP(BX42,BI41:BQ44,8,FALSE)</f>
        <v>#VALUE!</v>
      </c>
      <c r="CA42" s="1" t="e">
        <f>IF(AND(BY42=BY43,BZ43&gt;BZ42),BX43,BX42)</f>
        <v>#VALUE!</v>
      </c>
      <c r="CB42" s="1" t="e">
        <f>VLOOKUP(CA42,BI41:BQ44,9,FALSE)</f>
        <v>#VALUE!</v>
      </c>
      <c r="CC42" s="1" t="e">
        <f>VLOOKUP(CA42,BI41:BQ44,8,FALSE)</f>
        <v>#VALUE!</v>
      </c>
      <c r="CD42" s="12" t="e">
        <f>VLOOKUP(CA42,BI41:BQ44,6,FALSE)</f>
        <v>#VALUE!</v>
      </c>
      <c r="CE42" s="28" t="e">
        <f>IF(AND(CB41=CB42,CC41=CC42,CD42&gt;CD41),CA41,CA42)</f>
        <v>#VALUE!</v>
      </c>
      <c r="CF42" s="1" t="e">
        <f>VLOOKUP(CE42,BI41:BQ44,9,FALSE)</f>
        <v>#VALUE!</v>
      </c>
      <c r="CG42" s="1" t="e">
        <f>VLOOKUP(CE42,BI41:BQ44,8,FALSE)</f>
        <v>#VALUE!</v>
      </c>
      <c r="CH42" s="1" t="e">
        <f>VLOOKUP(CE42,BI41:BQ44,6,FALSE)</f>
        <v>#VALUE!</v>
      </c>
      <c r="CI42" s="29" t="e">
        <f>IF(AND(CF42=CF44,CG42=CG44,CH44&gt;CH42),CE44,CE42)</f>
        <v>#VALUE!</v>
      </c>
      <c r="CJ42" s="1" t="e">
        <f>VLOOKUP(CI42,BI41:BQ44,9,FALSE)</f>
        <v>#VALUE!</v>
      </c>
      <c r="CK42" s="1" t="e">
        <f>VLOOKUP(CI42,BI41:BQ44,8,FALSE)</f>
        <v>#VALUE!</v>
      </c>
      <c r="CL42" s="1" t="e">
        <f>VLOOKUP(CI42,BI41:BQ44,6,FALSE)</f>
        <v>#VALUE!</v>
      </c>
      <c r="CM42" s="29" t="e">
        <f>IF(AND(CJ42=CJ43,CK42=CK43,CL43&gt;CL42),CI43,CI42)</f>
        <v>#VALUE!</v>
      </c>
      <c r="CN42" s="1" t="e">
        <f>VLOOKUP(CM42,BI41:BQ44,9,FALSE)</f>
        <v>#VALUE!</v>
      </c>
      <c r="CO42" s="1" t="e">
        <f>VLOOKUP(CM42,BI41:BQ44,8,FALSE)</f>
        <v>#VALUE!</v>
      </c>
      <c r="CP42" s="1" t="e">
        <f>VLOOKUP(CM42,BI41:BQ44,6,FALSE)</f>
        <v>#VALUE!</v>
      </c>
      <c r="CQ42" s="13" t="e">
        <f>CM42</f>
        <v>#VALUE!</v>
      </c>
      <c r="CR42" s="26" t="e">
        <f>VLOOKUP(CQ42,$X$41:$AF$44,2,FALSE)</f>
        <v>#VALUE!</v>
      </c>
      <c r="CS42" s="27" t="e">
        <f>VLOOKUP(CQ42,$X$41:$AF$44,3,FALSE)</f>
        <v>#VALUE!</v>
      </c>
      <c r="CT42" s="27" t="e">
        <f>VLOOKUP(CQ42,$X$41:$AF$44,4,FALSE)</f>
        <v>#VALUE!</v>
      </c>
      <c r="CU42" s="27" t="e">
        <f>VLOOKUP(CQ42,$X$41:$AF$44,5,FALSE)</f>
        <v>#VALUE!</v>
      </c>
      <c r="CV42" s="27" t="e">
        <f>VLOOKUP(CQ42,$X$41:$AF$44,6,FALSE)</f>
        <v>#VALUE!</v>
      </c>
      <c r="CW42" s="27" t="e">
        <f>VLOOKUP(CQ42,$X$41:$AF$44,7,FALSE)</f>
        <v>#VALUE!</v>
      </c>
      <c r="CX42" s="27" t="e">
        <f>VLOOKUP(CQ42,$X$41:$AF$44,8,FALSE)</f>
        <v>#VALUE!</v>
      </c>
      <c r="CY42" s="27" t="e">
        <f>VLOOKUP(CQ42,$X$41:$AF$44,9,FALSE)</f>
        <v>#VALUE!</v>
      </c>
      <c r="DA42" s="1" t="e">
        <f>IF(ISNA(VLOOKUP(CQ42,K$6:L$23,1,FALSE))=TRUE,CM44,VLOOKUP(CQ42,K$6:L$23,1,FALSE))</f>
        <v>#VALUE!</v>
      </c>
      <c r="DB42" s="1" t="e">
        <f>IF(ISNA(VLOOKUP(CQ42,K$6:L$23,2,FALSE))=TRUE,CM44,VLOOKUP(CQ42,K$6:L$23,2,FALSE))</f>
        <v>#VALUE!</v>
      </c>
      <c r="DD42" s="1" t="e">
        <f>IF(DD41=CM42,CM41,IF(AND(CR43=CR42,CY43=CY42,DA43=CM43,DB43=CM42),DA43,CM42))</f>
        <v>#VALUE!</v>
      </c>
      <c r="DE42" s="26" t="e">
        <f>VLOOKUP(DD42,$X$41:$AF$44,2,FALSE)</f>
        <v>#VALUE!</v>
      </c>
      <c r="DF42" s="27" t="e">
        <f>VLOOKUP(DD42,$X$41:$AF$44,3,FALSE)</f>
        <v>#VALUE!</v>
      </c>
      <c r="DG42" s="27" t="e">
        <f>VLOOKUP(DD42,$X$41:$AF$44,4,FALSE)</f>
        <v>#VALUE!</v>
      </c>
      <c r="DH42" s="27" t="e">
        <f>VLOOKUP(DD42,$X$41:$AF$44,5,FALSE)</f>
        <v>#VALUE!</v>
      </c>
      <c r="DI42" s="27" t="e">
        <f>VLOOKUP(DD42,$X$41:$AF$44,6,FALSE)</f>
        <v>#VALUE!</v>
      </c>
      <c r="DJ42" s="27" t="e">
        <f>VLOOKUP(DD42,$X$41:$AF$44,7,FALSE)</f>
        <v>#VALUE!</v>
      </c>
      <c r="DK42" s="27" t="e">
        <f>VLOOKUP(DD42,$X$41:$AF$44,8,FALSE)</f>
        <v>#VALUE!</v>
      </c>
      <c r="DL42" s="27" t="e">
        <f>VLOOKUP(DD42,$X$41:$AF$44,9,FALSE)</f>
        <v>#VALUE!</v>
      </c>
    </row>
    <row r="43" spans="2:116" ht="22.5" customHeight="1" x14ac:dyDescent="0.3">
      <c r="B43" s="94">
        <v>26</v>
      </c>
      <c r="C43" s="95">
        <v>46191</v>
      </c>
      <c r="D43" s="96">
        <v>0.75</v>
      </c>
      <c r="E43" s="174" t="s">
        <v>118</v>
      </c>
      <c r="F43" s="175"/>
      <c r="G43" s="175"/>
      <c r="H43" s="176" t="s">
        <v>119</v>
      </c>
      <c r="I43" s="171" t="s">
        <v>82</v>
      </c>
      <c r="J43" s="5"/>
      <c r="N43" s="1"/>
      <c r="X43" s="14" t="s">
        <v>69</v>
      </c>
      <c r="Y43" s="15" t="e">
        <f>DCOUNT($E$5:$F$26,$F$5,$Z45:$Z45)+DCOUNT($G$5:$H$26,$G$5,$Z45:$Z45)</f>
        <v>#VALUE!</v>
      </c>
      <c r="Z43" s="15">
        <f>COUNTIF($K$6:$K$32,#REF!)</f>
        <v>8</v>
      </c>
      <c r="AA43" s="15" t="e">
        <f>Y43-Z43-AB43</f>
        <v>#VALUE!</v>
      </c>
      <c r="AB43" s="15">
        <f>COUNTIF($L$6:$L$32,#REF!)</f>
        <v>8</v>
      </c>
      <c r="AC43" s="15" t="e">
        <f>DSUM($E$5:$F$26,$F$5,$Z45:$Z45)+DSUM($G$5:$H$26,$G$5,$Z45:$Z45)</f>
        <v>#VALUE!</v>
      </c>
      <c r="AD43" s="15" t="e">
        <f>DSUM($E$5:$G$26,$G$5,$Z45:$Z45)+DSUM($F$5:$H$26,$F$5,$Z45:$Z45)</f>
        <v>#VALUE!</v>
      </c>
      <c r="AE43" s="15" t="e">
        <f>AC43-AD43</f>
        <v>#VALUE!</v>
      </c>
      <c r="AF43" s="16" t="e">
        <f>Z43*3+AA43*1</f>
        <v>#VALUE!</v>
      </c>
      <c r="AH43" s="31" t="str">
        <f>X43</f>
        <v>Algueirão</v>
      </c>
      <c r="AI43" s="32" t="e">
        <f>AF43</f>
        <v>#VALUE!</v>
      </c>
      <c r="AJ43" s="10" t="str">
        <f>AH43</f>
        <v>Algueirão</v>
      </c>
      <c r="AK43" s="32" t="e">
        <f>VLOOKUP(AJ43,X41:AF44,9,FALSE)</f>
        <v>#VALUE!</v>
      </c>
      <c r="AL43" s="30" t="e">
        <f>IF(AK43&lt;=AK41,AJ43,AJ41)</f>
        <v>#VALUE!</v>
      </c>
      <c r="AM43" s="32" t="e">
        <f>VLOOKUP(AL43,X41:AF44,9,FALSE)</f>
        <v>#VALUE!</v>
      </c>
      <c r="AN43" s="10" t="e">
        <f>AL43</f>
        <v>#VALUE!</v>
      </c>
      <c r="AO43" s="32" t="e">
        <f>VLOOKUP(AN43,X41:AF44,9,FALSE)</f>
        <v>#VALUE!</v>
      </c>
      <c r="AP43" s="30" t="e">
        <f>IF(AO43&lt;=AO42,AN43,AN42)</f>
        <v>#VALUE!</v>
      </c>
      <c r="AQ43" s="32" t="e">
        <f>VLOOKUP(AP43,X41:AF44,9,FALSE)</f>
        <v>#VALUE!</v>
      </c>
      <c r="AR43" s="10" t="e">
        <f>AP43</f>
        <v>#VALUE!</v>
      </c>
      <c r="AS43" s="32" t="e">
        <f>VLOOKUP(AR43,X41:AF44,9,FALSE)</f>
        <v>#VALUE!</v>
      </c>
      <c r="AT43" s="30" t="e">
        <f>IF(AS43&gt;=AS44,AR43,AR44)</f>
        <v>#VALUE!</v>
      </c>
      <c r="AU43" s="38" t="e">
        <f>VLOOKUP(AT43,X41:AF44,9,FALSE)</f>
        <v>#VALUE!</v>
      </c>
      <c r="AV43" s="34" t="e">
        <f>AT43</f>
        <v>#VALUE!</v>
      </c>
      <c r="AW43" s="35" t="e">
        <f>AU43</f>
        <v>#VALUE!</v>
      </c>
      <c r="AX43" s="32" t="e">
        <f>VLOOKUP(AV43,X41:AF44,8,FALSE)</f>
        <v>#VALUE!</v>
      </c>
      <c r="AY43" s="10" t="e">
        <f>AV43</f>
        <v>#VALUE!</v>
      </c>
      <c r="AZ43" s="32" t="e">
        <f>VLOOKUP(AY43,X41:AF44,9,FALSE)</f>
        <v>#VALUE!</v>
      </c>
      <c r="BA43" s="32" t="e">
        <f>VLOOKUP(AY43,X41:AF44,8,FALSE)</f>
        <v>#VALUE!</v>
      </c>
      <c r="BB43" s="30" t="e">
        <f>IF(AND(AZ42=AZ43,BA43&gt;BA42),AY42,AY43)</f>
        <v>#VALUE!</v>
      </c>
      <c r="BC43" s="32" t="e">
        <f>VLOOKUP(BB43,X41:AF44,9,FALSE)</f>
        <v>#VALUE!</v>
      </c>
      <c r="BD43" s="32" t="e">
        <f>VLOOKUP(BB43,X41:AF44,8,FALSE)</f>
        <v>#VALUE!</v>
      </c>
      <c r="BE43" s="30" t="e">
        <f>IF(AND(BC43=BC44,BD44&gt;BD43),BB44,BB43)</f>
        <v>#VALUE!</v>
      </c>
      <c r="BF43" s="36" t="e">
        <f>BC43</f>
        <v>#VALUE!</v>
      </c>
      <c r="BG43" s="37" t="e">
        <f>BE43</f>
        <v>#VALUE!</v>
      </c>
      <c r="BI43" s="13" t="e">
        <f>BG43</f>
        <v>#VALUE!</v>
      </c>
      <c r="BJ43" s="26" t="e">
        <f>VLOOKUP(BI43,X41:AF44,2,FALSE)</f>
        <v>#VALUE!</v>
      </c>
      <c r="BK43" s="27" t="e">
        <f>VLOOKUP(BI43,X41:AF44,3,FALSE)</f>
        <v>#VALUE!</v>
      </c>
      <c r="BL43" s="27" t="e">
        <f>VLOOKUP(BI43,X41:AF44,4,FALSE)</f>
        <v>#VALUE!</v>
      </c>
      <c r="BM43" s="27" t="e">
        <f>VLOOKUP(BI43,X41:AF44,5,FALSE)</f>
        <v>#VALUE!</v>
      </c>
      <c r="BN43" s="27" t="e">
        <f>VLOOKUP(BI43,X41:AF44,6,FALSE)</f>
        <v>#VALUE!</v>
      </c>
      <c r="BO43" s="27" t="e">
        <f>VLOOKUP(BI43,X41:AF44,7,FALSE)</f>
        <v>#VALUE!</v>
      </c>
      <c r="BP43" s="27" t="e">
        <f>VLOOKUP(BI43,X41:AF44,8,FALSE)</f>
        <v>#VALUE!</v>
      </c>
      <c r="BQ43" s="27" t="e">
        <f>VLOOKUP(BI43,X41:AF44,9,FALSE)</f>
        <v>#VALUE!</v>
      </c>
      <c r="BR43" s="1" t="e">
        <f>BI43</f>
        <v>#VALUE!</v>
      </c>
      <c r="BS43" s="1" t="e">
        <f>VLOOKUP(BR43,BI41:BQ44,9,FALSE)</f>
        <v>#VALUE!</v>
      </c>
      <c r="BT43" s="1" t="e">
        <f>VLOOKUP(BR43,BI41:BQ44,8,FALSE)</f>
        <v>#VALUE!</v>
      </c>
      <c r="BU43" s="29" t="e">
        <f>IF(AND(BS43=BS44,BT44&gt;BT43),BR44,BR43)</f>
        <v>#VALUE!</v>
      </c>
      <c r="BV43" s="29" t="e">
        <f>VLOOKUP(BU43,BI41:BQ44,9,FALSE)</f>
        <v>#VALUE!</v>
      </c>
      <c r="BW43" s="29" t="e">
        <f>VLOOKUP(BU43,BI41:BQ44,8,FALSE)</f>
        <v>#VALUE!</v>
      </c>
      <c r="BX43" s="28" t="e">
        <f>IF(AND(BV41=BV43,BW43&gt;BW41),BU41,BU43)</f>
        <v>#VALUE!</v>
      </c>
      <c r="BY43" s="1" t="e">
        <f>VLOOKUP(BX43,BI41:BQ44,9,FALSE)</f>
        <v>#VALUE!</v>
      </c>
      <c r="BZ43" s="12" t="e">
        <f>VLOOKUP(BX43,BI41:BQ44,8,FALSE)</f>
        <v>#VALUE!</v>
      </c>
      <c r="CA43" s="1" t="e">
        <f>IF(AND(BY42=BY43,BZ43&gt;BZ42),BX42,BX43)</f>
        <v>#VALUE!</v>
      </c>
      <c r="CB43" s="1" t="e">
        <f>VLOOKUP(CA43,BI41:BQ44,9,FALSE)</f>
        <v>#VALUE!</v>
      </c>
      <c r="CC43" s="1" t="e">
        <f>VLOOKUP(CA43,BI41:BQ44,8,FALSE)</f>
        <v>#VALUE!</v>
      </c>
      <c r="CD43" s="12" t="e">
        <f>VLOOKUP(CA43,BI41:BQ44,6,FALSE)</f>
        <v>#VALUE!</v>
      </c>
      <c r="CE43" s="29" t="e">
        <f>IF(AND(CB43=CB44,CC43=CC44,CD44&gt;CD43),CA44,CA43)</f>
        <v>#VALUE!</v>
      </c>
      <c r="CF43" s="1" t="e">
        <f>VLOOKUP(CE43,BI41:BQ44,9,FALSE)</f>
        <v>#VALUE!</v>
      </c>
      <c r="CG43" s="1" t="e">
        <f>VLOOKUP(CE43,BI41:BQ44,8,FALSE)</f>
        <v>#VALUE!</v>
      </c>
      <c r="CH43" s="1" t="e">
        <f>VLOOKUP(CE43,BI41:BQ44,6,FALSE)</f>
        <v>#VALUE!</v>
      </c>
      <c r="CI43" s="28" t="e">
        <f>IF(AND(CF41=CF43,CG41=CG43,CH43&gt;CH41),CE41,CE43)</f>
        <v>#VALUE!</v>
      </c>
      <c r="CJ43" s="1" t="e">
        <f>VLOOKUP(CI43,BI41:BQ44,9,FALSE)</f>
        <v>#VALUE!</v>
      </c>
      <c r="CK43" s="1" t="e">
        <f>VLOOKUP(CI43,BI41:BQ44,8,FALSE)</f>
        <v>#VALUE!</v>
      </c>
      <c r="CL43" s="1" t="e">
        <f>VLOOKUP(CI43,BI41:BQ44,6,FALSE)</f>
        <v>#VALUE!</v>
      </c>
      <c r="CM43" s="29" t="e">
        <f>IF(AND(CJ42=CJ43,CK42=CK43,CL43&gt;CL42),CI42,CI43)</f>
        <v>#VALUE!</v>
      </c>
      <c r="CN43" s="1" t="e">
        <f>VLOOKUP(CM43,BI41:BQ44,9,FALSE)</f>
        <v>#VALUE!</v>
      </c>
      <c r="CO43" s="1" t="e">
        <f>VLOOKUP(CM43,BI41:BQ44,8,FALSE)</f>
        <v>#VALUE!</v>
      </c>
      <c r="CP43" s="1" t="e">
        <f>VLOOKUP(CM43,BI41:BQ44,6,FALSE)</f>
        <v>#VALUE!</v>
      </c>
      <c r="CQ43" s="13" t="e">
        <f>CM43</f>
        <v>#VALUE!</v>
      </c>
      <c r="CR43" s="26" t="e">
        <f>VLOOKUP(CQ43,$X$41:$AF$44,2,FALSE)</f>
        <v>#VALUE!</v>
      </c>
      <c r="CS43" s="27" t="e">
        <f>VLOOKUP(CQ43,$X$41:$AF$44,3,FALSE)</f>
        <v>#VALUE!</v>
      </c>
      <c r="CT43" s="27" t="e">
        <f>VLOOKUP(CQ43,$X$41:$AF$44,4,FALSE)</f>
        <v>#VALUE!</v>
      </c>
      <c r="CU43" s="27" t="e">
        <f>VLOOKUP(CQ43,$X$41:$AF$44,5,FALSE)</f>
        <v>#VALUE!</v>
      </c>
      <c r="CV43" s="27" t="e">
        <f>VLOOKUP(CQ43,$X$41:$AF$44,6,FALSE)</f>
        <v>#VALUE!</v>
      </c>
      <c r="CW43" s="27" t="e">
        <f>VLOOKUP(CQ43,$X$41:$AF$44,7,FALSE)</f>
        <v>#VALUE!</v>
      </c>
      <c r="CX43" s="27" t="e">
        <f>VLOOKUP(CQ43,$X$41:$AF$44,8,FALSE)</f>
        <v>#VALUE!</v>
      </c>
      <c r="CY43" s="27" t="e">
        <f>VLOOKUP(CQ43,$X$41:$AF$44,9,FALSE)</f>
        <v>#VALUE!</v>
      </c>
      <c r="DA43" s="1" t="e">
        <f>IF(ISNA(VLOOKUP(CQ43,K$6:L$23,1,FALSE))=TRUE,CM44,VLOOKUP(CQ43,K$6:L$23,1,FALSE))</f>
        <v>#VALUE!</v>
      </c>
      <c r="DB43" s="1" t="e">
        <f>IF(ISNA(VLOOKUP(CQ43,K$6:L$23,2,FALSE))=TRUE,CM44,VLOOKUP(CQ43,K$6:L$23,2,FALSE))</f>
        <v>#VALUE!</v>
      </c>
      <c r="DD43" s="1" t="e">
        <f>IF(DD42=CM43,CM42,IF(AND(CR44=CR43,CY44=CY43,DA44=CM44,DB44=CM43),DA44,CM43))</f>
        <v>#VALUE!</v>
      </c>
      <c r="DE43" s="26" t="e">
        <f>VLOOKUP(DD43,$X$41:$AF$44,2,FALSE)</f>
        <v>#VALUE!</v>
      </c>
      <c r="DF43" s="27" t="e">
        <f>VLOOKUP(DD43,$X$41:$AF$44,3,FALSE)</f>
        <v>#VALUE!</v>
      </c>
      <c r="DG43" s="27" t="e">
        <f>VLOOKUP(DD43,$X$41:$AF$44,4,FALSE)</f>
        <v>#VALUE!</v>
      </c>
      <c r="DH43" s="27" t="e">
        <f>VLOOKUP(DD43,$X$41:$AF$44,5,FALSE)</f>
        <v>#VALUE!</v>
      </c>
      <c r="DI43" s="27" t="e">
        <f>VLOOKUP(DD43,$X$41:$AF$44,6,FALSE)</f>
        <v>#VALUE!</v>
      </c>
      <c r="DJ43" s="27" t="e">
        <f>VLOOKUP(DD43,$X$41:$AF$44,7,FALSE)</f>
        <v>#VALUE!</v>
      </c>
      <c r="DK43" s="27" t="e">
        <f>VLOOKUP(DD43,$X$41:$AF$44,8,FALSE)</f>
        <v>#VALUE!</v>
      </c>
      <c r="DL43" s="27" t="e">
        <f>VLOOKUP(DD43,$X$41:$AF$44,9,FALSE)</f>
        <v>#VALUE!</v>
      </c>
    </row>
    <row r="44" spans="2:116" ht="22.5" customHeight="1" x14ac:dyDescent="0.3">
      <c r="B44" s="94">
        <v>27</v>
      </c>
      <c r="C44" s="95">
        <v>46191</v>
      </c>
      <c r="D44" s="96">
        <v>0.75</v>
      </c>
      <c r="E44" s="173" t="s">
        <v>120</v>
      </c>
      <c r="F44" s="3"/>
      <c r="G44" s="3"/>
      <c r="H44" s="177" t="s">
        <v>121</v>
      </c>
      <c r="I44" s="171" t="s">
        <v>102</v>
      </c>
      <c r="J44" s="5"/>
      <c r="K44" s="6" t="str">
        <f>IF(F35&lt;&gt;"",IF(F35&gt;G35,E35,IF(G35&gt;F35,H35,"Empate")),"")</f>
        <v/>
      </c>
      <c r="L44" s="6" t="str">
        <f>IF(F35&lt;&gt;"",IF(F35&lt;G35,E35,IF(G35&lt;F35,H35,"Empate")),"")</f>
        <v/>
      </c>
      <c r="N44" s="1"/>
      <c r="X44" s="4" t="s">
        <v>70</v>
      </c>
      <c r="Y44" s="39" t="e">
        <f>DCOUNT($E$5:$F$26,$F$5,$AA45:$AA45)+DCOUNT($G$5:$H$26,$G$5,$AA45:$AA45)</f>
        <v>#VALUE!</v>
      </c>
      <c r="Z44" s="39">
        <f>COUNTIF($K$6:$K$32,#REF!)</f>
        <v>8</v>
      </c>
      <c r="AA44" s="39" t="e">
        <f>Y44-Z44-AB44</f>
        <v>#VALUE!</v>
      </c>
      <c r="AB44" s="39">
        <f>COUNTIF($L$6:$L$32,#REF!)</f>
        <v>8</v>
      </c>
      <c r="AC44" s="39" t="e">
        <f>DSUM($E$5:$F$26,$F$5,$AA45:$AA45)+DSUM($G$5:$H$26,$G$5,$AA45:$AA45)</f>
        <v>#VALUE!</v>
      </c>
      <c r="AD44" s="39" t="e">
        <f>DSUM($E$5:$G$26,$G$5,$AA45:$AA45)+DSUM($F$5:$H$26,$F$5,$AA45:$AA45)</f>
        <v>#VALUE!</v>
      </c>
      <c r="AE44" s="39" t="e">
        <f>AC44-AD44</f>
        <v>#VALUE!</v>
      </c>
      <c r="AF44" s="40" t="e">
        <f>Z44*3+AA44*1</f>
        <v>#VALUE!</v>
      </c>
      <c r="AH44" s="41" t="str">
        <f>X44</f>
        <v>Trajouce</v>
      </c>
      <c r="AI44" s="42" t="e">
        <f>AF44</f>
        <v>#VALUE!</v>
      </c>
      <c r="AJ44" s="43" t="str">
        <f>AH44</f>
        <v>Trajouce</v>
      </c>
      <c r="AK44" s="42" t="e">
        <f>VLOOKUP(AJ44,X41:AF44,9,FALSE)</f>
        <v>#VALUE!</v>
      </c>
      <c r="AL44" s="43" t="str">
        <f>AJ44</f>
        <v>Trajouce</v>
      </c>
      <c r="AM44" s="42" t="e">
        <f>VLOOKUP(AL44,X41:AF44,9,FALSE)</f>
        <v>#VALUE!</v>
      </c>
      <c r="AN44" s="44" t="e">
        <f>IF(AM44&lt;=AM41,AL44,AL41)</f>
        <v>#VALUE!</v>
      </c>
      <c r="AO44" s="42" t="e">
        <f>VLOOKUP(AN44,X41:AF44,9,FALSE)</f>
        <v>#VALUE!</v>
      </c>
      <c r="AP44" s="43" t="e">
        <f>AN44</f>
        <v>#VALUE!</v>
      </c>
      <c r="AQ44" s="42" t="e">
        <f>VLOOKUP(AP44,X41:AF44,9,FALSE)</f>
        <v>#VALUE!</v>
      </c>
      <c r="AR44" s="44" t="e">
        <f>IF(AQ44&lt;=AQ42,AP44,AP42)</f>
        <v>#VALUE!</v>
      </c>
      <c r="AS44" s="42" t="e">
        <f>VLOOKUP(AR44,X41:AF44,9,FALSE)</f>
        <v>#VALUE!</v>
      </c>
      <c r="AT44" s="44" t="e">
        <f>IF(AS44&lt;=AS43,AR44,AR43)</f>
        <v>#VALUE!</v>
      </c>
      <c r="AU44" s="45" t="e">
        <f>VLOOKUP(AT44,X41:AF44,9,FALSE)</f>
        <v>#VALUE!</v>
      </c>
      <c r="AV44" s="46" t="e">
        <f>AT44</f>
        <v>#VALUE!</v>
      </c>
      <c r="AW44" s="47" t="e">
        <f>AU44</f>
        <v>#VALUE!</v>
      </c>
      <c r="AX44" s="42" t="e">
        <f>VLOOKUP(AV44,X41:AF44,8,FALSE)</f>
        <v>#VALUE!</v>
      </c>
      <c r="AY44" s="43" t="e">
        <f>AV44</f>
        <v>#VALUE!</v>
      </c>
      <c r="AZ44" s="42" t="e">
        <f>VLOOKUP(AY44,X41:AF44,9,FALSE)</f>
        <v>#VALUE!</v>
      </c>
      <c r="BA44" s="42" t="e">
        <f>VLOOKUP(AY44,X41:AF44,8,FALSE)</f>
        <v>#VALUE!</v>
      </c>
      <c r="BB44" s="43" t="e">
        <f>AY44</f>
        <v>#VALUE!</v>
      </c>
      <c r="BC44" s="42" t="e">
        <f>VLOOKUP(BB44,X41:AF44,9,FALSE)</f>
        <v>#VALUE!</v>
      </c>
      <c r="BD44" s="42" t="e">
        <f>VLOOKUP(BB44,X41:AF44,8,FALSE)</f>
        <v>#VALUE!</v>
      </c>
      <c r="BE44" s="44" t="e">
        <f>IF(AND(BC43=BC44,BD44&gt;BD43),BB43,BB44)</f>
        <v>#VALUE!</v>
      </c>
      <c r="BF44" s="48" t="e">
        <f>VLOOKUP(BE44,X41:AF44,9,FALSE)</f>
        <v>#VALUE!</v>
      </c>
      <c r="BG44" s="49" t="e">
        <f>BE44</f>
        <v>#VALUE!</v>
      </c>
      <c r="BI44" s="13" t="e">
        <f>BG44</f>
        <v>#VALUE!</v>
      </c>
      <c r="BJ44" s="26" t="e">
        <f>VLOOKUP(BI44,X41:AF44,2,FALSE)</f>
        <v>#VALUE!</v>
      </c>
      <c r="BK44" s="27" t="e">
        <f>VLOOKUP(BI44,X41:AF44,3,FALSE)</f>
        <v>#VALUE!</v>
      </c>
      <c r="BL44" s="27" t="e">
        <f>VLOOKUP(BI44,X41:AF44,4,FALSE)</f>
        <v>#VALUE!</v>
      </c>
      <c r="BM44" s="27" t="e">
        <f>VLOOKUP(BI44,X41:AF44,5,FALSE)</f>
        <v>#VALUE!</v>
      </c>
      <c r="BN44" s="27" t="e">
        <f>VLOOKUP(BI44,X41:AF44,6,FALSE)</f>
        <v>#VALUE!</v>
      </c>
      <c r="BO44" s="27" t="e">
        <f>VLOOKUP(BI44,X41:AF44,7,FALSE)</f>
        <v>#VALUE!</v>
      </c>
      <c r="BP44" s="27" t="e">
        <f>VLOOKUP(BI44,X41:AF44,8,FALSE)</f>
        <v>#VALUE!</v>
      </c>
      <c r="BQ44" s="27" t="e">
        <f>VLOOKUP(BI44,X41:AF44,9,FALSE)</f>
        <v>#VALUE!</v>
      </c>
      <c r="BR44" s="1" t="e">
        <f>BI44</f>
        <v>#VALUE!</v>
      </c>
      <c r="BS44" s="1" t="e">
        <f>VLOOKUP(BR44,BI41:BQ44,9,FALSE)</f>
        <v>#VALUE!</v>
      </c>
      <c r="BT44" s="1" t="e">
        <f>VLOOKUP(BR44,BI41:BQ44,8,FALSE)</f>
        <v>#VALUE!</v>
      </c>
      <c r="BU44" s="29" t="e">
        <f>IF(AND(BS43=BS44,BT44&gt;BT43),BR43,BR44)</f>
        <v>#VALUE!</v>
      </c>
      <c r="BV44" s="29" t="e">
        <f>VLOOKUP(BU44,BI41:BQ44,9,FALSE)</f>
        <v>#VALUE!</v>
      </c>
      <c r="BW44" s="29" t="e">
        <f>VLOOKUP(BU44,BI41:BQ44,8,FALSE)</f>
        <v>#VALUE!</v>
      </c>
      <c r="BX44" s="29" t="e">
        <f>IF(AND(BV42=BV44,BW44&gt;BW42),BU42,BU44)</f>
        <v>#VALUE!</v>
      </c>
      <c r="BY44" s="1" t="e">
        <f>VLOOKUP(BX44,BI41:BQ44,9,FALSE)</f>
        <v>#VALUE!</v>
      </c>
      <c r="BZ44" s="12" t="e">
        <f>VLOOKUP(BX44,BI41:BQ44,8,FALSE)</f>
        <v>#VALUE!</v>
      </c>
      <c r="CA44" s="30" t="e">
        <f>IF(AND(BY41=BY44,BZ44&gt;BZ41),BX41,BX44)</f>
        <v>#VALUE!</v>
      </c>
      <c r="CB44" s="1" t="e">
        <f>VLOOKUP(CA44,BI41:BQ44,9,FALSE)</f>
        <v>#VALUE!</v>
      </c>
      <c r="CC44" s="1" t="e">
        <f>VLOOKUP(CA44,BI41:BQ44,8,FALSE)</f>
        <v>#VALUE!</v>
      </c>
      <c r="CD44" s="12" t="e">
        <f>VLOOKUP(CA44,BI41:BQ44,6,FALSE)</f>
        <v>#VALUE!</v>
      </c>
      <c r="CE44" s="29" t="e">
        <f>IF(AND(CB43=CB44,CC43=CC44,CD44&gt;CD43),CA43,CA44)</f>
        <v>#VALUE!</v>
      </c>
      <c r="CF44" s="1" t="e">
        <f>VLOOKUP(CE44,BI41:BQ44,9,FALSE)</f>
        <v>#VALUE!</v>
      </c>
      <c r="CG44" s="1" t="e">
        <f>VLOOKUP(CE44,BI41:BQ44,8,FALSE)</f>
        <v>#VALUE!</v>
      </c>
      <c r="CH44" s="1" t="e">
        <f>VLOOKUP(CE44,BI41:BQ44,6,FALSE)</f>
        <v>#VALUE!</v>
      </c>
      <c r="CI44" s="29" t="e">
        <f>IF(AND(CF42=CF44,CG42=CG44,CH44&gt;CH42),CE42,CE44)</f>
        <v>#VALUE!</v>
      </c>
      <c r="CJ44" s="1" t="e">
        <f>VLOOKUP(CI44,BI41:BQ44,9,FALSE)</f>
        <v>#VALUE!</v>
      </c>
      <c r="CK44" s="1" t="e">
        <f>VLOOKUP(CI44,BI41:BQ44,8,FALSE)</f>
        <v>#VALUE!</v>
      </c>
      <c r="CL44" s="1" t="e">
        <f>VLOOKUP(CI44,BI41:BQ44,6,FALSE)</f>
        <v>#VALUE!</v>
      </c>
      <c r="CM44" s="28" t="e">
        <f>IF(AND(CJ41=CJ44,CK41=CK44,CL44&gt;CL41),CI41,CI44)</f>
        <v>#VALUE!</v>
      </c>
      <c r="CN44" s="1" t="e">
        <f>VLOOKUP(CM44,BI41:BQ44,9,FALSE)</f>
        <v>#VALUE!</v>
      </c>
      <c r="CO44" s="1" t="e">
        <f>VLOOKUP(CM44,BI41:BQ44,8,FALSE)</f>
        <v>#VALUE!</v>
      </c>
      <c r="CP44" s="1" t="e">
        <f>VLOOKUP(CM44,BI41:BQ44,6,FALSE)</f>
        <v>#VALUE!</v>
      </c>
      <c r="CQ44" s="13" t="e">
        <f>CM44</f>
        <v>#VALUE!</v>
      </c>
      <c r="CR44" s="26" t="e">
        <f>VLOOKUP(CQ44,$X$41:$AF$44,2,FALSE)</f>
        <v>#VALUE!</v>
      </c>
      <c r="CS44" s="27" t="e">
        <f>VLOOKUP(CQ44,$X$41:$AF$44,3,FALSE)</f>
        <v>#VALUE!</v>
      </c>
      <c r="CT44" s="27" t="e">
        <f>VLOOKUP(CQ44,$X$41:$AF$44,4,FALSE)</f>
        <v>#VALUE!</v>
      </c>
      <c r="CU44" s="27" t="e">
        <f>VLOOKUP(CQ44,$X$41:$AF$44,5,FALSE)</f>
        <v>#VALUE!</v>
      </c>
      <c r="CV44" s="27" t="e">
        <f>VLOOKUP(CQ44,$X$41:$AF$44,6,FALSE)</f>
        <v>#VALUE!</v>
      </c>
      <c r="CW44" s="27" t="e">
        <f>VLOOKUP(CQ44,$X$41:$AF$44,7,FALSE)</f>
        <v>#VALUE!</v>
      </c>
      <c r="CX44" s="27" t="e">
        <f>VLOOKUP(CQ44,$X$41:$AF$44,8,FALSE)</f>
        <v>#VALUE!</v>
      </c>
      <c r="CY44" s="27" t="e">
        <f>VLOOKUP(CQ44,$X$41:$AF$44,9,FALSE)</f>
        <v>#VALUE!</v>
      </c>
      <c r="DA44" s="1" t="e">
        <f>IF(ISNA(VLOOKUP(CQ44,K$6:L$23,1,FALSE))=TRUE,CM44,VLOOKUP(CQ44,K$6:L$23,1,FALSE))</f>
        <v>#VALUE!</v>
      </c>
      <c r="DB44" s="1" t="e">
        <f>IF(ISNA(VLOOKUP(CQ44,K$6:L$23,2,FALSE))=TRUE,CM44,VLOOKUP(CQ44,K$6:L$23,2,FALSE))</f>
        <v>#VALUE!</v>
      </c>
      <c r="DD44" s="1" t="e">
        <f>IF(DD43=CM44,CM43,IF(AND(CR45=CR44,CY45=CY44,DA45=CM45,DB45=CM44),DA45,CM44))</f>
        <v>#VALUE!</v>
      </c>
      <c r="DE44" s="26" t="e">
        <f>VLOOKUP(DD44,$X$41:$AF$44,2,FALSE)</f>
        <v>#VALUE!</v>
      </c>
      <c r="DF44" s="27" t="e">
        <f>VLOOKUP(DD44,$X$41:$AF$44,3,FALSE)</f>
        <v>#VALUE!</v>
      </c>
      <c r="DG44" s="27" t="e">
        <f>VLOOKUP(DD44,$X$41:$AF$44,4,FALSE)</f>
        <v>#VALUE!</v>
      </c>
      <c r="DH44" s="27" t="e">
        <f>VLOOKUP(DD44,$X$41:$AF$44,5,FALSE)</f>
        <v>#VALUE!</v>
      </c>
      <c r="DI44" s="27" t="e">
        <f>VLOOKUP(DD44,$X$41:$AF$44,6,FALSE)</f>
        <v>#VALUE!</v>
      </c>
      <c r="DJ44" s="27" t="e">
        <f>VLOOKUP(DD44,$X$41:$AF$44,7,FALSE)</f>
        <v>#VALUE!</v>
      </c>
      <c r="DK44" s="27" t="e">
        <f>VLOOKUP(DD44,$X$41:$AF$44,8,FALSE)</f>
        <v>#VALUE!</v>
      </c>
      <c r="DL44" s="27" t="e">
        <f>VLOOKUP(DD44,$X$41:$AF$44,9,FALSE)</f>
        <v>#VALUE!</v>
      </c>
    </row>
    <row r="45" spans="2:116" ht="22.5" customHeight="1" x14ac:dyDescent="0.3">
      <c r="B45" s="94">
        <v>28</v>
      </c>
      <c r="C45" s="95">
        <v>46191</v>
      </c>
      <c r="D45" s="96">
        <v>0.75</v>
      </c>
      <c r="E45" s="173" t="s">
        <v>87</v>
      </c>
      <c r="F45" s="3"/>
      <c r="G45" s="3"/>
      <c r="H45" s="177" t="s">
        <v>96</v>
      </c>
      <c r="I45" s="171" t="s">
        <v>79</v>
      </c>
      <c r="J45" s="5"/>
      <c r="K45" s="6" t="str">
        <f>IF(F36&lt;&gt;"",IF(F36&gt;G36,E36,IF(G36&gt;F36,H36,"Empate")),"")</f>
        <v/>
      </c>
      <c r="L45" s="6" t="str">
        <f>IF(F36&lt;&gt;"",IF(F36&lt;G36,E36,IF(G36&lt;F36,H36,"Empate")),"")</f>
        <v/>
      </c>
      <c r="N45" s="1"/>
      <c r="X45" s="50" t="s">
        <v>74</v>
      </c>
      <c r="Y45" s="50" t="s">
        <v>74</v>
      </c>
      <c r="Z45" s="50" t="s">
        <v>74</v>
      </c>
      <c r="AA45" s="50" t="s">
        <v>74</v>
      </c>
      <c r="AB45" s="15"/>
      <c r="AC45" s="15"/>
      <c r="AD45" s="15"/>
      <c r="AE45" s="15"/>
      <c r="AF45" s="15"/>
      <c r="BG45"/>
    </row>
    <row r="46" spans="2:116" ht="22.5" customHeight="1" x14ac:dyDescent="0.3">
      <c r="B46" s="213" t="s">
        <v>15</v>
      </c>
      <c r="C46" s="214"/>
      <c r="D46" s="214"/>
      <c r="E46" s="214"/>
      <c r="F46" s="214"/>
      <c r="G46" s="214"/>
      <c r="H46" s="214"/>
      <c r="I46" s="214"/>
      <c r="J46" s="215"/>
      <c r="K46" s="6" t="str">
        <f>IF(F38&lt;&gt;"",IF(F38&gt;G38,E38,IF(G38&gt;F38,H38,"Empate")),"")</f>
        <v/>
      </c>
      <c r="L46" s="6" t="str">
        <f>IF(F38&lt;&gt;"",IF(F38&lt;G38,E38,IF(G38&lt;F38,H38,"Empate")),"")</f>
        <v/>
      </c>
    </row>
    <row r="47" spans="2:116" ht="22.5" customHeight="1" x14ac:dyDescent="0.3">
      <c r="B47" s="94">
        <v>31</v>
      </c>
      <c r="C47" s="95">
        <v>46192</v>
      </c>
      <c r="D47" s="96">
        <v>0.80208333333333337</v>
      </c>
      <c r="E47" s="174" t="s">
        <v>136</v>
      </c>
      <c r="F47" s="3"/>
      <c r="G47" s="3"/>
      <c r="H47" s="173" t="s">
        <v>114</v>
      </c>
      <c r="I47" s="171" t="s">
        <v>64</v>
      </c>
      <c r="J47" s="5"/>
      <c r="K47" s="6"/>
      <c r="L47" s="6"/>
      <c r="N47" s="78"/>
    </row>
    <row r="48" spans="2:116" ht="22.5" customHeight="1" x14ac:dyDescent="0.3">
      <c r="B48" s="94">
        <v>32</v>
      </c>
      <c r="C48" s="95">
        <v>46192</v>
      </c>
      <c r="D48" s="96">
        <v>0.75</v>
      </c>
      <c r="E48" s="173" t="s">
        <v>113</v>
      </c>
      <c r="F48" s="3"/>
      <c r="G48" s="3"/>
      <c r="H48" s="173" t="s">
        <v>115</v>
      </c>
      <c r="I48" s="171" t="s">
        <v>79</v>
      </c>
      <c r="J48" s="5"/>
      <c r="K48" s="111"/>
      <c r="L48" s="111"/>
      <c r="N48" s="78"/>
    </row>
    <row r="49" spans="2:14" ht="22.5" customHeight="1" x14ac:dyDescent="0.3">
      <c r="B49" s="213" t="s">
        <v>16</v>
      </c>
      <c r="C49" s="214"/>
      <c r="D49" s="214"/>
      <c r="E49" s="214"/>
      <c r="F49" s="214"/>
      <c r="G49" s="214"/>
      <c r="H49" s="214"/>
      <c r="I49" s="214"/>
      <c r="J49" s="215"/>
      <c r="N49" s="78"/>
    </row>
    <row r="50" spans="2:14" ht="22.5" customHeight="1" x14ac:dyDescent="0.3">
      <c r="B50" s="99">
        <v>33</v>
      </c>
      <c r="C50" s="100">
        <v>46193</v>
      </c>
      <c r="D50" s="101">
        <v>0.5</v>
      </c>
      <c r="E50" s="177" t="s">
        <v>123</v>
      </c>
      <c r="F50" s="102"/>
      <c r="G50" s="102"/>
      <c r="H50" s="173" t="s">
        <v>125</v>
      </c>
      <c r="I50" s="172" t="s">
        <v>79</v>
      </c>
      <c r="J50" s="103"/>
      <c r="N50" s="1"/>
    </row>
    <row r="51" spans="2:14" ht="22.5" customHeight="1" x14ac:dyDescent="0.3">
      <c r="B51" s="104"/>
      <c r="C51" s="105"/>
      <c r="D51" s="105"/>
      <c r="E51" s="106"/>
      <c r="F51" s="107" t="s">
        <v>117</v>
      </c>
      <c r="G51" s="106"/>
      <c r="H51" s="108" t="str">
        <f>IF(F50&lt;&gt;"",IF(F50&gt;G50,E50,IF(G50&gt;F50,H50,"Empate")),"")</f>
        <v/>
      </c>
      <c r="I51" s="106"/>
      <c r="J51" s="109"/>
      <c r="K51" s="6" t="e">
        <f>IF(#REF!&lt;&gt;"",IF(#REF!&gt;#REF!,#REF!,IF(#REF!&gt;#REF!,#REF!,"Empate")),"")</f>
        <v>#REF!</v>
      </c>
      <c r="L51" s="6" t="e">
        <f>IF(#REF!&lt;&gt;"",IF(#REF!&lt;#REF!,#REF!,IF(#REF!&lt;#REF!,#REF!,"Empate")),"")</f>
        <v>#REF!</v>
      </c>
      <c r="N51" s="1"/>
    </row>
    <row r="52" spans="2:14" ht="22.5" customHeight="1" x14ac:dyDescent="0.3">
      <c r="K52" s="6" t="e">
        <f>IF(#REF!&lt;&gt;"",IF(#REF!&gt;#REF!,#REF!,IF(#REF!&gt;#REF!,#REF!,"Empate")),"")</f>
        <v>#REF!</v>
      </c>
      <c r="L52" s="6" t="e">
        <f>IF(#REF!&lt;&gt;"",IF(#REF!&lt;#REF!,#REF!,IF(#REF!&lt;#REF!,#REF!,"Empate")),"")</f>
        <v>#REF!</v>
      </c>
      <c r="N52" s="1"/>
    </row>
    <row r="53" spans="2:14" ht="22.5" hidden="1" customHeight="1" x14ac:dyDescent="0.3">
      <c r="N53" s="1"/>
    </row>
    <row r="54" spans="2:14" ht="22.5" hidden="1" customHeight="1" x14ac:dyDescent="0.3">
      <c r="K54" s="6" t="str">
        <f>IF(F43&lt;&gt;"",IF(F43&gt;G43,E43,IF(G43&gt;F43,H43,"Empate")),"")</f>
        <v/>
      </c>
      <c r="L54" s="6" t="str">
        <f>IF(F43&lt;&gt;"",IF(F43&lt;G43,E43,IF(G43&lt;F43,H43,"Empate")),"")</f>
        <v/>
      </c>
      <c r="N54" s="1"/>
    </row>
    <row r="55" spans="2:14" ht="22.5" hidden="1" customHeight="1" x14ac:dyDescent="0.3">
      <c r="K55" s="6" t="str">
        <f>IF(F44&lt;&gt;"",IF(F44&gt;G44,E44,IF(G44&gt;F44,H44,"Empate")),"")</f>
        <v/>
      </c>
      <c r="L55" s="6" t="str">
        <f>IF(F44&lt;&gt;"",IF(F44&lt;G44,E44,IF(G44&lt;F44,H44,"Empate")),"")</f>
        <v/>
      </c>
      <c r="N55" s="1"/>
    </row>
    <row r="56" spans="2:14" ht="22.5" hidden="1" customHeight="1" x14ac:dyDescent="0.3">
      <c r="K56" s="6" t="str">
        <f>IF(F45&lt;&gt;"",IF(F45&gt;G45,E45,IF(G45&gt;F45,H45,"Empate")),"")</f>
        <v/>
      </c>
      <c r="L56" s="6" t="str">
        <f>IF(F45&lt;&gt;"",IF(F45&lt;G45,E45,IF(G45&lt;F45,H45,"Empate")),"")</f>
        <v/>
      </c>
      <c r="N56" s="1"/>
    </row>
    <row r="57" spans="2:14" ht="22.5" hidden="1" customHeight="1" x14ac:dyDescent="0.3">
      <c r="K57" s="6" t="e">
        <f>IF(#REF!&lt;&gt;"",IF(#REF!&gt;#REF!,#REF!,IF(#REF!&gt;#REF!,#REF!,"Empate")),"")</f>
        <v>#REF!</v>
      </c>
      <c r="L57" s="6" t="e">
        <f>IF(#REF!&lt;&gt;"",IF(#REF!&lt;#REF!,#REF!,IF(#REF!&lt;#REF!,#REF!,"Empate")),"")</f>
        <v>#REF!</v>
      </c>
      <c r="N57" s="1"/>
    </row>
    <row r="58" spans="2:14" ht="22.5" hidden="1" customHeight="1" x14ac:dyDescent="0.3">
      <c r="N58" s="1"/>
    </row>
    <row r="59" spans="2:14" ht="22.5" hidden="1" customHeight="1" x14ac:dyDescent="0.3">
      <c r="K59" s="6" t="str">
        <f>IF(F47&lt;&gt;"",IF(F47&gt;G47,E47,IF(G47&gt;F47,H47,"Empate")),"")</f>
        <v/>
      </c>
      <c r="L59" s="6" t="str">
        <f>IF(F47&lt;&gt;"",IF(F47&lt;G47,E47,IF(G47&lt;F47,H47,"Empate")),"")</f>
        <v/>
      </c>
      <c r="N59" s="1"/>
    </row>
    <row r="60" spans="2:14" ht="22.5" hidden="1" customHeight="1" x14ac:dyDescent="0.3">
      <c r="K60" s="6" t="str">
        <f>IF(F48&lt;&gt;"",IF(F48&gt;G48,E48,IF(G48&gt;F48,H48,"Empate")),"")</f>
        <v/>
      </c>
      <c r="L60" s="6" t="str">
        <f>IF(F48&lt;&gt;"",IF(F48&lt;G48,E48,IF(G48&lt;F48,H48,"Empate")),"")</f>
        <v/>
      </c>
      <c r="N60" s="1"/>
    </row>
    <row r="61" spans="2:14" ht="22.5" hidden="1" customHeight="1" x14ac:dyDescent="0.3">
      <c r="N61" s="1"/>
    </row>
    <row r="62" spans="2:14" ht="22.5" hidden="1" customHeight="1" x14ac:dyDescent="0.3">
      <c r="K62" s="6" t="str">
        <f>IF(F50&lt;&gt;"",IF(F50&gt;G50,E50,IF(G50&gt;F50,H50,"Empate")),"")</f>
        <v/>
      </c>
      <c r="L62" s="6" t="str">
        <f>IF(F50&lt;&gt;"",IF(F50&lt;G50,E50,IF(G50&lt;F50,H50,"Empate")),"")</f>
        <v/>
      </c>
      <c r="N62" s="1"/>
    </row>
    <row r="63" spans="2:14" ht="22.5" hidden="1" customHeight="1" x14ac:dyDescent="0.3">
      <c r="K63" s="6"/>
      <c r="L63" s="6"/>
      <c r="N63" s="1"/>
    </row>
    <row r="64" spans="2:14" ht="18" customHeight="1" x14ac:dyDescent="0.3"/>
    <row r="74" spans="24:122" ht="18" hidden="1" customHeight="1" x14ac:dyDescent="0.3">
      <c r="Z74" s="52" t="s">
        <v>17</v>
      </c>
      <c r="AA74" s="52" t="s">
        <v>18</v>
      </c>
      <c r="AB74" s="52" t="s">
        <v>12</v>
      </c>
      <c r="AC74" s="52" t="s">
        <v>11</v>
      </c>
      <c r="AD74" s="52" t="s">
        <v>3</v>
      </c>
      <c r="AE74" s="52" t="s">
        <v>4</v>
      </c>
      <c r="AF74" s="52" t="s">
        <v>19</v>
      </c>
      <c r="AG74" s="52" t="s">
        <v>20</v>
      </c>
      <c r="CG74" s="11" t="s">
        <v>17</v>
      </c>
      <c r="CH74" s="11" t="s">
        <v>18</v>
      </c>
      <c r="CI74" s="11" t="s">
        <v>12</v>
      </c>
      <c r="CJ74" s="11" t="s">
        <v>11</v>
      </c>
      <c r="CK74" s="11" t="s">
        <v>3</v>
      </c>
      <c r="CL74" s="11" t="s">
        <v>4</v>
      </c>
      <c r="CM74" s="11" t="s">
        <v>19</v>
      </c>
      <c r="CN74" s="11" t="s">
        <v>20</v>
      </c>
      <c r="DK74" s="11" t="s">
        <v>17</v>
      </c>
      <c r="DL74" s="11" t="s">
        <v>18</v>
      </c>
      <c r="DM74" s="11" t="s">
        <v>12</v>
      </c>
      <c r="DN74" s="11" t="s">
        <v>11</v>
      </c>
      <c r="DO74" s="11" t="s">
        <v>3</v>
      </c>
      <c r="DP74" s="11" t="s">
        <v>4</v>
      </c>
      <c r="DQ74" s="11" t="s">
        <v>19</v>
      </c>
      <c r="DR74" s="11" t="s">
        <v>20</v>
      </c>
    </row>
    <row r="75" spans="24:122" ht="18" hidden="1" customHeight="1" x14ac:dyDescent="0.2">
      <c r="X75" s="76" t="s">
        <v>8</v>
      </c>
      <c r="Y75" s="64" t="str">
        <f t="shared" ref="Y75:AG75" si="6">N9</f>
        <v>TORRE "B"</v>
      </c>
      <c r="Z75" s="64">
        <f t="shared" si="6"/>
        <v>2</v>
      </c>
      <c r="AA75" s="64">
        <f t="shared" si="6"/>
        <v>1</v>
      </c>
      <c r="AB75" s="64">
        <f t="shared" si="6"/>
        <v>0</v>
      </c>
      <c r="AC75" s="64">
        <f t="shared" si="6"/>
        <v>1</v>
      </c>
      <c r="AD75" s="64">
        <f t="shared" si="6"/>
        <v>7</v>
      </c>
      <c r="AE75" s="64">
        <f t="shared" si="6"/>
        <v>13</v>
      </c>
      <c r="AF75" s="64">
        <f t="shared" si="6"/>
        <v>-6</v>
      </c>
      <c r="AG75" s="64">
        <f t="shared" si="6"/>
        <v>3</v>
      </c>
      <c r="AH75" s="1" t="str">
        <f t="shared" ref="AH75:AH80" si="7">Y75</f>
        <v>TORRE "B"</v>
      </c>
      <c r="AI75" s="1">
        <f t="shared" ref="AI75:AJ80" si="8">AG75</f>
        <v>3</v>
      </c>
      <c r="AJ75" s="71" t="str">
        <f>IF(AI75&gt;=AI76,AH75,AH76)</f>
        <v>TORRE "B"</v>
      </c>
      <c r="AK75" s="32">
        <f t="shared" ref="AK75:AK80" si="9">VLOOKUP(AJ75,$Y$75:$AG$80,9,FALSE)</f>
        <v>3</v>
      </c>
      <c r="AL75" s="70" t="e">
        <f>IF(AK75&gt;=AK77,AJ75,AJ77)</f>
        <v>#REF!</v>
      </c>
      <c r="AM75" s="32" t="e">
        <f t="shared" ref="AM75:AM80" si="10">VLOOKUP(AL75,$Y$75:$AG$80,9,FALSE)</f>
        <v>#REF!</v>
      </c>
      <c r="AN75" s="70" t="e">
        <f>IF(AM75&gt;=AM78,AL75,AL78)</f>
        <v>#REF!</v>
      </c>
      <c r="AO75" s="32" t="e">
        <f t="shared" ref="AO75:AO80" si="11">VLOOKUP(AN75,$Y$75:$AG$80,9,FALSE)</f>
        <v>#REF!</v>
      </c>
      <c r="AP75" s="70" t="e">
        <f>IF(AO75&gt;=AO79,AN75,AN79)</f>
        <v>#REF!</v>
      </c>
      <c r="AQ75" s="32" t="e">
        <f t="shared" ref="AQ75:AQ80" si="12">VLOOKUP(AP75,$Y$75:$AG$80,9,FALSE)</f>
        <v>#REF!</v>
      </c>
      <c r="AR75" s="70" t="e">
        <f>IF(AQ75&gt;=AQ80,AP75,AP80)</f>
        <v>#REF!</v>
      </c>
      <c r="AS75" s="32" t="e">
        <f t="shared" ref="AS75:AS80" si="13">VLOOKUP(AR75,$Y$75:$AG$80,9,FALSE)</f>
        <v>#REF!</v>
      </c>
      <c r="BN75" s="72" t="e">
        <f>AR75</f>
        <v>#REF!</v>
      </c>
      <c r="BO75" s="72" t="e">
        <f>AS75</f>
        <v>#REF!</v>
      </c>
      <c r="BP75" s="1" t="e">
        <f t="shared" ref="BP75:BP80" si="14">VLOOKUP(BN75,$Y$75:$AG$80,8,FALSE)</f>
        <v>#REF!</v>
      </c>
      <c r="BQ75" s="70" t="e">
        <f>IF(AND(BO75=BO76,BP76&gt;BP75),BN76,BN75)</f>
        <v>#REF!</v>
      </c>
      <c r="CD75" s="72" t="e">
        <f>BO75</f>
        <v>#REF!</v>
      </c>
      <c r="CE75" s="72" t="e">
        <f>BQ75</f>
        <v>#REF!</v>
      </c>
      <c r="CF75" s="74" t="e">
        <f>CE75</f>
        <v>#REF!</v>
      </c>
      <c r="CG75" s="74" t="e">
        <f t="shared" ref="CG75:CG80" si="15">VLOOKUP($CE75,$Y$75:$AG$80,2,FALSE)</f>
        <v>#REF!</v>
      </c>
      <c r="CH75" s="74" t="e">
        <f t="shared" ref="CH75:CH80" si="16">VLOOKUP($CE75,$Y$75:$AG$80,3,FALSE)</f>
        <v>#REF!</v>
      </c>
      <c r="CI75" s="74" t="e">
        <f t="shared" ref="CI75:CI80" si="17">VLOOKUP($CE75,$Y$75:$AG$80,4,FALSE)</f>
        <v>#REF!</v>
      </c>
      <c r="CJ75" s="74" t="e">
        <f t="shared" ref="CJ75:CJ80" si="18">VLOOKUP($CE75,$Y$75:$AG$80,5,FALSE)</f>
        <v>#REF!</v>
      </c>
      <c r="CK75" s="74" t="e">
        <f t="shared" ref="CK75:CK80" si="19">VLOOKUP($CE75,$Y$75:$AG$80,6,FALSE)</f>
        <v>#REF!</v>
      </c>
      <c r="CL75" s="74" t="e">
        <f t="shared" ref="CL75:CL80" si="20">VLOOKUP($CE75,$Y$75:$AG$80,7,FALSE)</f>
        <v>#REF!</v>
      </c>
      <c r="CM75" s="74" t="e">
        <f t="shared" ref="CM75:CM80" si="21">VLOOKUP($CE75,$Y$75:$AG$80,8,FALSE)</f>
        <v>#REF!</v>
      </c>
      <c r="CN75" s="74" t="e">
        <f t="shared" ref="CN75:CN80" si="22">VLOOKUP($CE75,$Y$75:$AG$80,9,FALSE)</f>
        <v>#REF!</v>
      </c>
      <c r="CO75" s="72" t="e">
        <f>CF75</f>
        <v>#REF!</v>
      </c>
      <c r="CP75" s="72" t="e">
        <f t="shared" ref="CP75:CP80" si="23">VLOOKUP(CO75,$Y$75:$AG$80,9,FALSE)</f>
        <v>#REF!</v>
      </c>
      <c r="CQ75" s="72" t="e">
        <f t="shared" ref="CQ75:CQ80" si="24">VLOOKUP(CO75,$Y$75:$AG$80,8,FALSE)</f>
        <v>#REF!</v>
      </c>
      <c r="CR75" s="72" t="e">
        <f t="shared" ref="CR75:CR80" si="25">VLOOKUP(CO75,$Y$75:$AG$80,6,FALSE)</f>
        <v>#REF!</v>
      </c>
      <c r="CS75" s="30" t="e">
        <f>IF(AND(CP75=CP76,CQ75=CQ76,CR76&gt;CR75),CO76,CO75)</f>
        <v>#REF!</v>
      </c>
      <c r="CT75" s="1" t="e">
        <f t="shared" ref="CT75:CT80" si="26">VLOOKUP(CS75,$Y$75:$AG$80,9,FALSE)</f>
        <v>#REF!</v>
      </c>
      <c r="CU75" s="1" t="e">
        <f t="shared" ref="CU75:CU80" si="27">VLOOKUP(CS75,$Y$75:$AG$80,8,FALSE)</f>
        <v>#REF!</v>
      </c>
      <c r="CV75" s="1" t="e">
        <f t="shared" ref="CV75:CV80" si="28">VLOOKUP(CS75,$Y$75:$AG$80,6,FALSE)</f>
        <v>#REF!</v>
      </c>
      <c r="CW75" s="28" t="e">
        <f>IF(AND(CT75=CT77,CU75=CU77,CV77&gt;CV75),CS77,CS75)</f>
        <v>#REF!</v>
      </c>
      <c r="CX75" s="1" t="e">
        <f t="shared" ref="CX75:CX80" si="29">VLOOKUP(CW75,$Y$75:$AG$80,9,FALSE)</f>
        <v>#REF!</v>
      </c>
      <c r="CY75" s="1" t="e">
        <f t="shared" ref="CY75:CY80" si="30">VLOOKUP(CW75,$Y$75:$AG$80,8,FALSE)</f>
        <v>#REF!</v>
      </c>
      <c r="CZ75" s="1" t="e">
        <f t="shared" ref="CZ75:CZ80" si="31">VLOOKUP(CW75,$Y$75:$AG$80,6,FALSE)</f>
        <v>#REF!</v>
      </c>
      <c r="DA75" s="30" t="e">
        <f>IF(AND(CX75=CX76,CY75=CY76,CZ76&gt;CZ75),CW76,CW75)</f>
        <v>#REF!</v>
      </c>
      <c r="DJ75" s="74" t="e">
        <f>DA75</f>
        <v>#REF!</v>
      </c>
      <c r="DK75" s="74" t="e">
        <f t="shared" ref="DK75:DK80" si="32">VLOOKUP($DJ75,$Y$75:$AG$80,2,FALSE)</f>
        <v>#REF!</v>
      </c>
      <c r="DL75" s="74" t="e">
        <f t="shared" ref="DL75:DL80" si="33">VLOOKUP($DJ75,$Y$75:$AG$80,3,FALSE)</f>
        <v>#REF!</v>
      </c>
      <c r="DM75" s="74" t="e">
        <f t="shared" ref="DM75:DM80" si="34">VLOOKUP($DJ75,$Y$75:$AG$80,4,FALSE)</f>
        <v>#REF!</v>
      </c>
      <c r="DN75" s="74" t="e">
        <f t="shared" ref="DN75:DN80" si="35">VLOOKUP($DJ75,$Y$75:$AG$80,5,FALSE)</f>
        <v>#REF!</v>
      </c>
      <c r="DO75" s="74" t="e">
        <f t="shared" ref="DO75:DO80" si="36">VLOOKUP($DJ75,$Y$75:$AG$80,6,FALSE)</f>
        <v>#REF!</v>
      </c>
      <c r="DP75" s="74" t="e">
        <f t="shared" ref="DP75:DP80" si="37">VLOOKUP($DJ75,$Y$75:$AG$80,7,FALSE)</f>
        <v>#REF!</v>
      </c>
      <c r="DQ75" s="74" t="e">
        <f t="shared" ref="DQ75:DQ80" si="38">VLOOKUP($DJ75,$Y$75:$AG$80,8,FALSE)</f>
        <v>#REF!</v>
      </c>
      <c r="DR75" s="74" t="e">
        <f t="shared" ref="DR75:DR80" si="39">VLOOKUP($DJ75,$Y$75:$AG$80,9,FALSE)</f>
        <v>#REF!</v>
      </c>
    </row>
    <row r="76" spans="24:122" ht="18" hidden="1" customHeight="1" x14ac:dyDescent="0.2">
      <c r="X76" s="76" t="s">
        <v>9</v>
      </c>
      <c r="Y76" s="64" t="str">
        <f t="shared" ref="Y76:AG76" si="40">N15</f>
        <v>ESTORIL AC</v>
      </c>
      <c r="Z76" s="64">
        <f t="shared" si="40"/>
        <v>2</v>
      </c>
      <c r="AA76" s="64">
        <f t="shared" si="40"/>
        <v>1</v>
      </c>
      <c r="AB76" s="64">
        <f t="shared" si="40"/>
        <v>0</v>
      </c>
      <c r="AC76" s="64">
        <f t="shared" si="40"/>
        <v>1</v>
      </c>
      <c r="AD76" s="64">
        <f t="shared" si="40"/>
        <v>5</v>
      </c>
      <c r="AE76" s="64">
        <f t="shared" si="40"/>
        <v>5</v>
      </c>
      <c r="AF76" s="64">
        <f t="shared" si="40"/>
        <v>0</v>
      </c>
      <c r="AG76" s="64">
        <f t="shared" si="40"/>
        <v>3</v>
      </c>
      <c r="AH76" s="1" t="str">
        <f t="shared" si="7"/>
        <v>ESTORIL AC</v>
      </c>
      <c r="AI76" s="1">
        <f t="shared" si="8"/>
        <v>3</v>
      </c>
      <c r="AJ76" s="2" t="str">
        <f>IF(AI76&lt;=AI75,AH76,AH75)</f>
        <v>ESTORIL AC</v>
      </c>
      <c r="AK76" s="32">
        <f t="shared" si="9"/>
        <v>3</v>
      </c>
      <c r="AL76" s="1" t="str">
        <f>AJ76</f>
        <v>ESTORIL AC</v>
      </c>
      <c r="AM76" s="32">
        <f t="shared" si="10"/>
        <v>3</v>
      </c>
      <c r="AN76" s="1" t="str">
        <f>AL76</f>
        <v>ESTORIL AC</v>
      </c>
      <c r="AO76" s="32">
        <f t="shared" si="11"/>
        <v>3</v>
      </c>
      <c r="AP76" s="1" t="str">
        <f>AN76</f>
        <v>ESTORIL AC</v>
      </c>
      <c r="AQ76" s="32">
        <f t="shared" si="12"/>
        <v>3</v>
      </c>
      <c r="AR76" s="1" t="str">
        <f>AP76</f>
        <v>ESTORIL AC</v>
      </c>
      <c r="AS76" s="32">
        <f t="shared" si="13"/>
        <v>3</v>
      </c>
      <c r="AT76" s="70" t="e">
        <f>IF(AS76&gt;=AS77,AR76,AR77)</f>
        <v>#REF!</v>
      </c>
      <c r="AU76" s="32" t="e">
        <f>VLOOKUP(AT76,$Y$75:$AG$80,9,FALSE)</f>
        <v>#REF!</v>
      </c>
      <c r="AV76" s="70" t="e">
        <f>IF(AU76&gt;=AU78,AT76,AT78)</f>
        <v>#REF!</v>
      </c>
      <c r="AW76" s="32" t="e">
        <f>VLOOKUP(AV76,$Y$75:$AG$80,9,FALSE)</f>
        <v>#REF!</v>
      </c>
      <c r="AX76" s="70" t="e">
        <f>IF(AW76&gt;=AW79,AV76,AV79)</f>
        <v>#REF!</v>
      </c>
      <c r="AY76" s="32" t="e">
        <f>VLOOKUP(AX76,$Y$75:$AG$80,9,FALSE)</f>
        <v>#REF!</v>
      </c>
      <c r="AZ76" s="70" t="e">
        <f>IF(AY76&gt;=AY80,AX76,AX80)</f>
        <v>#REF!</v>
      </c>
      <c r="BA76" s="32" t="e">
        <f>VLOOKUP(AZ76,$Y$75:$AG$80,9,FALSE)</f>
        <v>#REF!</v>
      </c>
      <c r="BN76" s="72" t="e">
        <f>AZ76</f>
        <v>#REF!</v>
      </c>
      <c r="BO76" s="72" t="e">
        <f>BA76</f>
        <v>#REF!</v>
      </c>
      <c r="BP76" s="1" t="e">
        <f t="shared" si="14"/>
        <v>#REF!</v>
      </c>
      <c r="BQ76" s="70" t="e">
        <f>IF(AND(BO75=BO76,BP76&gt;BP75),BN75,BN76)</f>
        <v>#REF!</v>
      </c>
      <c r="BR76" s="1" t="e">
        <f>VLOOKUP(BQ76,$Y$75:$AG$80,9,FALSE)</f>
        <v>#REF!</v>
      </c>
      <c r="BS76" s="1" t="e">
        <f>VLOOKUP(BQ76,$Y$75:$AG$80,8,FALSE)</f>
        <v>#REF!</v>
      </c>
      <c r="BT76" s="70" t="e">
        <f>IF(AND(BR76=BR77,BS77&gt;BS76),BQ77,BQ76)</f>
        <v>#REF!</v>
      </c>
      <c r="CD76" s="72" t="e">
        <f>BR76</f>
        <v>#REF!</v>
      </c>
      <c r="CE76" s="72" t="e">
        <f>BT76</f>
        <v>#REF!</v>
      </c>
      <c r="CF76" s="74" t="e">
        <f t="shared" ref="CF76:CF80" si="41">CE76</f>
        <v>#REF!</v>
      </c>
      <c r="CG76" s="74" t="e">
        <f t="shared" si="15"/>
        <v>#REF!</v>
      </c>
      <c r="CH76" s="74" t="e">
        <f t="shared" si="16"/>
        <v>#REF!</v>
      </c>
      <c r="CI76" s="74" t="e">
        <f t="shared" si="17"/>
        <v>#REF!</v>
      </c>
      <c r="CJ76" s="74" t="e">
        <f t="shared" si="18"/>
        <v>#REF!</v>
      </c>
      <c r="CK76" s="74" t="e">
        <f t="shared" si="19"/>
        <v>#REF!</v>
      </c>
      <c r="CL76" s="74" t="e">
        <f t="shared" si="20"/>
        <v>#REF!</v>
      </c>
      <c r="CM76" s="74" t="e">
        <f t="shared" si="21"/>
        <v>#REF!</v>
      </c>
      <c r="CN76" s="74" t="e">
        <f t="shared" si="22"/>
        <v>#REF!</v>
      </c>
      <c r="CO76" s="72" t="e">
        <f t="shared" ref="CO76:CO80" si="42">CF76</f>
        <v>#REF!</v>
      </c>
      <c r="CP76" s="72" t="e">
        <f t="shared" si="23"/>
        <v>#REF!</v>
      </c>
      <c r="CQ76" s="72" t="e">
        <f t="shared" si="24"/>
        <v>#REF!</v>
      </c>
      <c r="CR76" s="72" t="e">
        <f t="shared" si="25"/>
        <v>#REF!</v>
      </c>
      <c r="CS76" s="30" t="e">
        <f>IF(AND(CP75=CP76,CQ75=CQ76,CR76&gt;CR75),CO75,CO76)</f>
        <v>#REF!</v>
      </c>
      <c r="CT76" s="1" t="e">
        <f t="shared" si="26"/>
        <v>#REF!</v>
      </c>
      <c r="CU76" s="1" t="e">
        <f t="shared" si="27"/>
        <v>#REF!</v>
      </c>
      <c r="CV76" s="1" t="e">
        <f t="shared" si="28"/>
        <v>#REF!</v>
      </c>
      <c r="CW76" s="29" t="e">
        <f>IF(AND(CT76=CT78,CU76=CU78,CV78&gt;CV76),CS78,CS76)</f>
        <v>#REF!</v>
      </c>
      <c r="CX76" s="1" t="e">
        <f t="shared" si="29"/>
        <v>#REF!</v>
      </c>
      <c r="CY76" s="1" t="e">
        <f t="shared" si="30"/>
        <v>#REF!</v>
      </c>
      <c r="CZ76" s="1" t="e">
        <f t="shared" si="31"/>
        <v>#REF!</v>
      </c>
      <c r="DA76" s="30" t="e">
        <f>IF(AND(CX75=CX76,CY75=CY76,CZ76&gt;CZ75),CW75,CW76)</f>
        <v>#REF!</v>
      </c>
      <c r="DJ76" s="74" t="e">
        <f>DA76</f>
        <v>#REF!</v>
      </c>
      <c r="DK76" s="74" t="e">
        <f t="shared" si="32"/>
        <v>#REF!</v>
      </c>
      <c r="DL76" s="74" t="e">
        <f t="shared" si="33"/>
        <v>#REF!</v>
      </c>
      <c r="DM76" s="74" t="e">
        <f t="shared" si="34"/>
        <v>#REF!</v>
      </c>
      <c r="DN76" s="74" t="e">
        <f t="shared" si="35"/>
        <v>#REF!</v>
      </c>
      <c r="DO76" s="74" t="e">
        <f t="shared" si="36"/>
        <v>#REF!</v>
      </c>
      <c r="DP76" s="74" t="e">
        <f t="shared" si="37"/>
        <v>#REF!</v>
      </c>
      <c r="DQ76" s="74" t="e">
        <f t="shared" si="38"/>
        <v>#REF!</v>
      </c>
      <c r="DR76" s="74" t="e">
        <f t="shared" si="39"/>
        <v>#REF!</v>
      </c>
    </row>
    <row r="77" spans="24:122" ht="18" hidden="1" customHeight="1" x14ac:dyDescent="0.2">
      <c r="X77" s="76" t="s">
        <v>10</v>
      </c>
      <c r="Y77" s="64" t="e">
        <f>#REF!</f>
        <v>#REF!</v>
      </c>
      <c r="Z77" s="64" t="e">
        <f>#REF!</f>
        <v>#REF!</v>
      </c>
      <c r="AA77" s="64" t="e">
        <f>#REF!</f>
        <v>#REF!</v>
      </c>
      <c r="AB77" s="64" t="e">
        <f>#REF!</f>
        <v>#REF!</v>
      </c>
      <c r="AC77" s="64" t="e">
        <f>#REF!</f>
        <v>#REF!</v>
      </c>
      <c r="AD77" s="64" t="e">
        <f>#REF!</f>
        <v>#REF!</v>
      </c>
      <c r="AE77" s="64" t="e">
        <f>#REF!</f>
        <v>#REF!</v>
      </c>
      <c r="AF77" s="64" t="e">
        <f>#REF!</f>
        <v>#REF!</v>
      </c>
      <c r="AG77" s="64" t="e">
        <f>#REF!</f>
        <v>#REF!</v>
      </c>
      <c r="AH77" s="1" t="e">
        <f t="shared" si="7"/>
        <v>#REF!</v>
      </c>
      <c r="AI77" s="1" t="e">
        <f t="shared" si="8"/>
        <v>#REF!</v>
      </c>
      <c r="AJ77" s="1" t="e">
        <f>AH77</f>
        <v>#REF!</v>
      </c>
      <c r="AK77" s="32" t="e">
        <f t="shared" si="9"/>
        <v>#REF!</v>
      </c>
      <c r="AL77" s="70" t="e">
        <f>IF(AK77&lt;=AK75,AJ77,AJ75)</f>
        <v>#REF!</v>
      </c>
      <c r="AM77" s="32" t="e">
        <f t="shared" si="10"/>
        <v>#REF!</v>
      </c>
      <c r="AN77" s="1" t="e">
        <f>AL77</f>
        <v>#REF!</v>
      </c>
      <c r="AO77" s="32" t="e">
        <f t="shared" si="11"/>
        <v>#REF!</v>
      </c>
      <c r="AP77" s="1" t="e">
        <f t="shared" ref="AP77:AP78" si="43">AN77</f>
        <v>#REF!</v>
      </c>
      <c r="AQ77" s="32" t="e">
        <f t="shared" si="12"/>
        <v>#REF!</v>
      </c>
      <c r="AR77" s="1" t="e">
        <f>AP77</f>
        <v>#REF!</v>
      </c>
      <c r="AS77" s="32" t="e">
        <f t="shared" si="13"/>
        <v>#REF!</v>
      </c>
      <c r="AT77" s="70" t="e">
        <f>IF(AS77&lt;=AS76,AR77,AR76)</f>
        <v>#REF!</v>
      </c>
      <c r="AU77" s="32" t="e">
        <f>VLOOKUP(AT77,$Y$75:$AG$80,9,FALSE)</f>
        <v>#REF!</v>
      </c>
      <c r="AV77" s="1" t="e">
        <f>AT77</f>
        <v>#REF!</v>
      </c>
      <c r="AW77" s="32" t="e">
        <f>VLOOKUP(AV77,$Y$75:$AG$80,9,FALSE)</f>
        <v>#REF!</v>
      </c>
      <c r="AX77" s="1" t="e">
        <f>AV77</f>
        <v>#REF!</v>
      </c>
      <c r="AY77" s="32" t="e">
        <f>VLOOKUP(AX77,$Y$75:$AG$80,9,FALSE)</f>
        <v>#REF!</v>
      </c>
      <c r="AZ77" s="1" t="e">
        <f>AX77</f>
        <v>#REF!</v>
      </c>
      <c r="BA77" s="32" t="e">
        <f>VLOOKUP(AZ77,$Y$75:$AG$80,9,FALSE)</f>
        <v>#REF!</v>
      </c>
      <c r="BB77" s="70" t="e">
        <f>IF(BA77&gt;=BA78,AZ77,AZ78)</f>
        <v>#REF!</v>
      </c>
      <c r="BC77" s="32" t="e">
        <f>VLOOKUP(BB77,$Y$75:$AG$80,9,FALSE)</f>
        <v>#REF!</v>
      </c>
      <c r="BD77" s="70" t="e">
        <f>IF(BC77&gt;=BC79,BB77,BB79)</f>
        <v>#REF!</v>
      </c>
      <c r="BE77" s="32" t="e">
        <f>VLOOKUP(BD77,$Y$75:$AG$80,9,FALSE)</f>
        <v>#REF!</v>
      </c>
      <c r="BF77" s="70" t="e">
        <f>IF(BE77&gt;=BE80,BD77,BD80)</f>
        <v>#REF!</v>
      </c>
      <c r="BG77" s="32" t="e">
        <f>VLOOKUP(BF77,$Y$75:$AG$80,9,FALSE)</f>
        <v>#REF!</v>
      </c>
      <c r="BN77" s="72" t="e">
        <f>BF77</f>
        <v>#REF!</v>
      </c>
      <c r="BO77" s="72" t="e">
        <f>BG77</f>
        <v>#REF!</v>
      </c>
      <c r="BP77" s="1" t="e">
        <f t="shared" si="14"/>
        <v>#REF!</v>
      </c>
      <c r="BQ77" s="1" t="e">
        <f>BN77</f>
        <v>#REF!</v>
      </c>
      <c r="BR77" s="1" t="e">
        <f>VLOOKUP(BQ77,$Y$75:$AG$80,9,FALSE)</f>
        <v>#REF!</v>
      </c>
      <c r="BS77" s="1" t="e">
        <f>VLOOKUP(BQ77,$Y$75:$AG$80,8,FALSE)</f>
        <v>#REF!</v>
      </c>
      <c r="BT77" s="70" t="e">
        <f>IF(AND(BR76=BR77,BS77&gt;BS76),BQ76,BQ77)</f>
        <v>#REF!</v>
      </c>
      <c r="BU77" s="1" t="e">
        <f>VLOOKUP(BT77,$Y$75:$AG$80,9,FALSE)</f>
        <v>#REF!</v>
      </c>
      <c r="BV77" s="1" t="e">
        <f>VLOOKUP(BT77,$Y$75:$AG$80,8,FALSE)</f>
        <v>#REF!</v>
      </c>
      <c r="BW77" s="70" t="e">
        <f>IF(AND(BU77=BU78,BV78&gt;BV77),BT78,BT77)</f>
        <v>#REF!</v>
      </c>
      <c r="CD77" s="72" t="e">
        <f>BU77</f>
        <v>#REF!</v>
      </c>
      <c r="CE77" s="72" t="e">
        <f>BW77</f>
        <v>#REF!</v>
      </c>
      <c r="CF77" s="74" t="e">
        <f t="shared" si="41"/>
        <v>#REF!</v>
      </c>
      <c r="CG77" s="74" t="e">
        <f t="shared" si="15"/>
        <v>#REF!</v>
      </c>
      <c r="CH77" s="74" t="e">
        <f t="shared" si="16"/>
        <v>#REF!</v>
      </c>
      <c r="CI77" s="74" t="e">
        <f t="shared" si="17"/>
        <v>#REF!</v>
      </c>
      <c r="CJ77" s="74" t="e">
        <f t="shared" si="18"/>
        <v>#REF!</v>
      </c>
      <c r="CK77" s="74" t="e">
        <f t="shared" si="19"/>
        <v>#REF!</v>
      </c>
      <c r="CL77" s="74" t="e">
        <f t="shared" si="20"/>
        <v>#REF!</v>
      </c>
      <c r="CM77" s="74" t="e">
        <f t="shared" si="21"/>
        <v>#REF!</v>
      </c>
      <c r="CN77" s="74" t="e">
        <f t="shared" si="22"/>
        <v>#REF!</v>
      </c>
      <c r="CO77" s="72" t="e">
        <f t="shared" si="42"/>
        <v>#REF!</v>
      </c>
      <c r="CP77" s="72" t="e">
        <f t="shared" si="23"/>
        <v>#REF!</v>
      </c>
      <c r="CQ77" s="72" t="e">
        <f t="shared" si="24"/>
        <v>#REF!</v>
      </c>
      <c r="CR77" s="72" t="e">
        <f t="shared" si="25"/>
        <v>#REF!</v>
      </c>
      <c r="CS77" s="12" t="e">
        <f>IF(AND(CP77=CP78,CQ77=CQ78,CR78&gt;CR77),CO78,CO77)</f>
        <v>#REF!</v>
      </c>
      <c r="CT77" s="1" t="e">
        <f t="shared" si="26"/>
        <v>#REF!</v>
      </c>
      <c r="CU77" s="1" t="e">
        <f t="shared" si="27"/>
        <v>#REF!</v>
      </c>
      <c r="CV77" s="1" t="e">
        <f t="shared" si="28"/>
        <v>#REF!</v>
      </c>
      <c r="CW77" s="28" t="e">
        <f>IF(AND(CT75=CT77,CU75=CU77,CV77&gt;CV75),CS75,CS77)</f>
        <v>#REF!</v>
      </c>
      <c r="CX77" s="1" t="e">
        <f t="shared" si="29"/>
        <v>#REF!</v>
      </c>
      <c r="CY77" s="1" t="e">
        <f t="shared" si="30"/>
        <v>#REF!</v>
      </c>
      <c r="CZ77" s="1" t="e">
        <f t="shared" si="31"/>
        <v>#REF!</v>
      </c>
      <c r="DA77" s="12" t="e">
        <f>IF(AND(CX77=CX78,CY77=CY78,CZ78&gt;CZ77),CW78,CW77)</f>
        <v>#REF!</v>
      </c>
      <c r="DB77" s="1" t="e">
        <f>VLOOKUP(DA77,$Y$75:$AG$80,9,FALSE)</f>
        <v>#REF!</v>
      </c>
      <c r="DC77" s="1" t="e">
        <f>VLOOKUP(DA77,$Y$75:$AG$80,8,FALSE)</f>
        <v>#REF!</v>
      </c>
      <c r="DD77" s="1" t="e">
        <f>VLOOKUP(DA77,$Y$75:$AG$80,6,FALSE)</f>
        <v>#REF!</v>
      </c>
      <c r="DE77" s="30" t="e">
        <f>IF(AND(DB77=DB78,DC77=DC78,DD78&gt;DD77),DA78,DA77)</f>
        <v>#REF!</v>
      </c>
      <c r="DJ77" s="74" t="e">
        <f>DE77</f>
        <v>#REF!</v>
      </c>
      <c r="DK77" s="74" t="e">
        <f t="shared" si="32"/>
        <v>#REF!</v>
      </c>
      <c r="DL77" s="74" t="e">
        <f t="shared" si="33"/>
        <v>#REF!</v>
      </c>
      <c r="DM77" s="74" t="e">
        <f t="shared" si="34"/>
        <v>#REF!</v>
      </c>
      <c r="DN77" s="74" t="e">
        <f t="shared" si="35"/>
        <v>#REF!</v>
      </c>
      <c r="DO77" s="74" t="e">
        <f t="shared" si="36"/>
        <v>#REF!</v>
      </c>
      <c r="DP77" s="74" t="e">
        <f t="shared" si="37"/>
        <v>#REF!</v>
      </c>
      <c r="DQ77" s="74" t="e">
        <f t="shared" si="38"/>
        <v>#REF!</v>
      </c>
      <c r="DR77" s="74" t="e">
        <f t="shared" si="39"/>
        <v>#REF!</v>
      </c>
    </row>
    <row r="78" spans="24:122" ht="18" hidden="1" customHeight="1" x14ac:dyDescent="0.2">
      <c r="X78" s="76" t="s">
        <v>11</v>
      </c>
      <c r="Y78" s="64" t="str">
        <f t="shared" ref="Y78:AG78" si="44">N26</f>
        <v>ALCOITÃO</v>
      </c>
      <c r="Z78" s="64">
        <f t="shared" si="44"/>
        <v>2</v>
      </c>
      <c r="AA78" s="64">
        <f t="shared" si="44"/>
        <v>1</v>
      </c>
      <c r="AB78" s="64">
        <f t="shared" si="44"/>
        <v>0</v>
      </c>
      <c r="AC78" s="64">
        <f t="shared" si="44"/>
        <v>1</v>
      </c>
      <c r="AD78" s="64">
        <f t="shared" si="44"/>
        <v>2</v>
      </c>
      <c r="AE78" s="64">
        <f t="shared" si="44"/>
        <v>9</v>
      </c>
      <c r="AF78" s="64">
        <f t="shared" si="44"/>
        <v>-7</v>
      </c>
      <c r="AG78" s="64">
        <f t="shared" si="44"/>
        <v>3</v>
      </c>
      <c r="AH78" s="1" t="str">
        <f t="shared" si="7"/>
        <v>ALCOITÃO</v>
      </c>
      <c r="AI78" s="1">
        <f t="shared" si="8"/>
        <v>3</v>
      </c>
      <c r="AJ78" s="1" t="str">
        <f>AH78</f>
        <v>ALCOITÃO</v>
      </c>
      <c r="AK78" s="32">
        <f t="shared" si="9"/>
        <v>3</v>
      </c>
      <c r="AL78" s="1" t="str">
        <f t="shared" ref="AL78:AL80" si="45">AJ78</f>
        <v>ALCOITÃO</v>
      </c>
      <c r="AM78" s="32">
        <f t="shared" si="10"/>
        <v>3</v>
      </c>
      <c r="AN78" s="70" t="e">
        <f>IF(AM78&lt;=AM75,AL78,AL75)</f>
        <v>#REF!</v>
      </c>
      <c r="AO78" s="32" t="e">
        <f t="shared" si="11"/>
        <v>#REF!</v>
      </c>
      <c r="AP78" s="1" t="e">
        <f t="shared" si="43"/>
        <v>#REF!</v>
      </c>
      <c r="AQ78" s="32" t="e">
        <f t="shared" si="12"/>
        <v>#REF!</v>
      </c>
      <c r="AR78" s="1" t="e">
        <f>AP78</f>
        <v>#REF!</v>
      </c>
      <c r="AS78" s="32" t="e">
        <f t="shared" si="13"/>
        <v>#REF!</v>
      </c>
      <c r="AT78" s="1" t="e">
        <f>AR78</f>
        <v>#REF!</v>
      </c>
      <c r="AU78" s="32" t="e">
        <f>VLOOKUP(AT78,$Y$75:$AG$80,9,FALSE)</f>
        <v>#REF!</v>
      </c>
      <c r="AV78" s="70" t="e">
        <f>IF(AU78&lt;=AU76,AT78,AT76)</f>
        <v>#REF!</v>
      </c>
      <c r="AW78" s="32" t="e">
        <f>VLOOKUP(AV78,$Y$75:$AG$80,9,FALSE)</f>
        <v>#REF!</v>
      </c>
      <c r="AX78" s="1" t="e">
        <f>AV78</f>
        <v>#REF!</v>
      </c>
      <c r="AY78" s="32" t="e">
        <f>VLOOKUP(AX78,$Y$75:$AG$80,9,FALSE)</f>
        <v>#REF!</v>
      </c>
      <c r="AZ78" s="1" t="e">
        <f>AX78</f>
        <v>#REF!</v>
      </c>
      <c r="BA78" s="32" t="e">
        <f>VLOOKUP(AZ78,$Y$75:$AG$80,9,FALSE)</f>
        <v>#REF!</v>
      </c>
      <c r="BB78" s="70" t="e">
        <f>IF(BA78&lt;=BA77,AZ78,AZ77)</f>
        <v>#REF!</v>
      </c>
      <c r="BC78" s="32" t="e">
        <f>VLOOKUP(BB78,$Y$75:$AG$80,9,FALSE)</f>
        <v>#REF!</v>
      </c>
      <c r="BD78" s="1" t="e">
        <f>BB78</f>
        <v>#REF!</v>
      </c>
      <c r="BE78" s="32" t="e">
        <f>VLOOKUP(BD78,$Y$75:$AG$80,9,FALSE)</f>
        <v>#REF!</v>
      </c>
      <c r="BF78" s="1" t="e">
        <f>BD78</f>
        <v>#REF!</v>
      </c>
      <c r="BG78" s="32" t="e">
        <f>VLOOKUP(BF78,$Y$75:$AG$80,9,FALSE)</f>
        <v>#REF!</v>
      </c>
      <c r="BH78" s="70" t="e">
        <f>IF(BG78&gt;=BG79,BF78,BF79)</f>
        <v>#REF!</v>
      </c>
      <c r="BI78" s="32" t="e">
        <f>VLOOKUP(BH78,$Y$75:$AG$80,9,FALSE)</f>
        <v>#REF!</v>
      </c>
      <c r="BJ78" s="70" t="e">
        <f>IF(BI78&gt;=BI80,BH78,BH80)</f>
        <v>#REF!</v>
      </c>
      <c r="BK78" s="32" t="e">
        <f>VLOOKUP(BJ78,$Y$75:$AG$80,9,FALSE)</f>
        <v>#REF!</v>
      </c>
      <c r="BN78" s="72" t="e">
        <f>BJ78</f>
        <v>#REF!</v>
      </c>
      <c r="BO78" s="72" t="e">
        <f>BK78</f>
        <v>#REF!</v>
      </c>
      <c r="BP78" s="1" t="e">
        <f t="shared" si="14"/>
        <v>#REF!</v>
      </c>
      <c r="BQ78" s="1" t="e">
        <f>BN78</f>
        <v>#REF!</v>
      </c>
      <c r="BR78" s="1" t="e">
        <f>VLOOKUP(BQ78,$Y$75:$AG$80,9,FALSE)</f>
        <v>#REF!</v>
      </c>
      <c r="BS78" s="1" t="e">
        <f>VLOOKUP(BQ78,$Y$75:$AG$80,8,FALSE)</f>
        <v>#REF!</v>
      </c>
      <c r="BT78" s="1" t="e">
        <f>BQ78</f>
        <v>#REF!</v>
      </c>
      <c r="BU78" s="1" t="e">
        <f>VLOOKUP(BT78,$Y$75:$AG$80,9,FALSE)</f>
        <v>#REF!</v>
      </c>
      <c r="BV78" s="1" t="e">
        <f>VLOOKUP(BT78,$Y$75:$AG$80,8,FALSE)</f>
        <v>#REF!</v>
      </c>
      <c r="BW78" s="70" t="e">
        <f>IF(AND(BU77=BU78,BV78&gt;BV77),BT77,BT78)</f>
        <v>#REF!</v>
      </c>
      <c r="BX78" s="1" t="e">
        <f>VLOOKUP(BW78,$Y$75:$AG$80,9,FALSE)</f>
        <v>#REF!</v>
      </c>
      <c r="BY78" s="1" t="e">
        <f>VLOOKUP(BW78,$Y$75:$AG$80,8,FALSE)</f>
        <v>#REF!</v>
      </c>
      <c r="BZ78" s="70" t="e">
        <f>IF(AND(BX78=BX79,BY79&gt;BY78),BW79,BW78)</f>
        <v>#REF!</v>
      </c>
      <c r="CD78" s="72" t="e">
        <f>BX78</f>
        <v>#REF!</v>
      </c>
      <c r="CE78" s="72" t="e">
        <f>BZ78</f>
        <v>#REF!</v>
      </c>
      <c r="CF78" s="74" t="e">
        <f t="shared" si="41"/>
        <v>#REF!</v>
      </c>
      <c r="CG78" s="74" t="e">
        <f t="shared" si="15"/>
        <v>#REF!</v>
      </c>
      <c r="CH78" s="74" t="e">
        <f t="shared" si="16"/>
        <v>#REF!</v>
      </c>
      <c r="CI78" s="74" t="e">
        <f t="shared" si="17"/>
        <v>#REF!</v>
      </c>
      <c r="CJ78" s="74" t="e">
        <f t="shared" si="18"/>
        <v>#REF!</v>
      </c>
      <c r="CK78" s="74" t="e">
        <f t="shared" si="19"/>
        <v>#REF!</v>
      </c>
      <c r="CL78" s="74" t="e">
        <f t="shared" si="20"/>
        <v>#REF!</v>
      </c>
      <c r="CM78" s="74" t="e">
        <f t="shared" si="21"/>
        <v>#REF!</v>
      </c>
      <c r="CN78" s="74" t="e">
        <f t="shared" si="22"/>
        <v>#REF!</v>
      </c>
      <c r="CO78" s="72" t="e">
        <f t="shared" si="42"/>
        <v>#REF!</v>
      </c>
      <c r="CP78" s="72" t="e">
        <f t="shared" si="23"/>
        <v>#REF!</v>
      </c>
      <c r="CQ78" s="72" t="e">
        <f t="shared" si="24"/>
        <v>#REF!</v>
      </c>
      <c r="CR78" s="72" t="e">
        <f t="shared" si="25"/>
        <v>#REF!</v>
      </c>
      <c r="CS78" s="12" t="e">
        <f>IF(AND(CP77=CP78,CQ77=CQ78,CR78&gt;CR77),CO77,CO78)</f>
        <v>#REF!</v>
      </c>
      <c r="CT78" s="1" t="e">
        <f t="shared" si="26"/>
        <v>#REF!</v>
      </c>
      <c r="CU78" s="1" t="e">
        <f t="shared" si="27"/>
        <v>#REF!</v>
      </c>
      <c r="CV78" s="1" t="e">
        <f t="shared" si="28"/>
        <v>#REF!</v>
      </c>
      <c r="CW78" s="29" t="e">
        <f>IF(AND(CT76=CT78,CU76=CU78,CV78&gt;CV76),CS76,CS78)</f>
        <v>#REF!</v>
      </c>
      <c r="CX78" s="1" t="e">
        <f t="shared" si="29"/>
        <v>#REF!</v>
      </c>
      <c r="CY78" s="1" t="e">
        <f t="shared" si="30"/>
        <v>#REF!</v>
      </c>
      <c r="CZ78" s="1" t="e">
        <f t="shared" si="31"/>
        <v>#REF!</v>
      </c>
      <c r="DA78" s="12" t="e">
        <f>IF(AND(CX77=CX78,CY77=CY78,CZ78&gt;CZ77),CW77,CW78)</f>
        <v>#REF!</v>
      </c>
      <c r="DB78" s="1" t="e">
        <f>VLOOKUP(DA78,$Y$75:$AG$80,9,FALSE)</f>
        <v>#REF!</v>
      </c>
      <c r="DC78" s="1" t="e">
        <f>VLOOKUP(DA78,$Y$75:$AG$80,8,FALSE)</f>
        <v>#REF!</v>
      </c>
      <c r="DD78" s="1" t="e">
        <f>VLOOKUP(DA78,$Y$75:$AG$80,6,FALSE)</f>
        <v>#REF!</v>
      </c>
      <c r="DE78" s="30" t="e">
        <f>IF(AND(DB77=DB78,DC77=DC78,DD78&gt;DD77),DA77,DA78)</f>
        <v>#REF!</v>
      </c>
      <c r="DJ78" s="74" t="e">
        <f>DE78</f>
        <v>#REF!</v>
      </c>
      <c r="DK78" s="74" t="e">
        <f t="shared" si="32"/>
        <v>#REF!</v>
      </c>
      <c r="DL78" s="74" t="e">
        <f t="shared" si="33"/>
        <v>#REF!</v>
      </c>
      <c r="DM78" s="74" t="e">
        <f t="shared" si="34"/>
        <v>#REF!</v>
      </c>
      <c r="DN78" s="74" t="e">
        <f t="shared" si="35"/>
        <v>#REF!</v>
      </c>
      <c r="DO78" s="74" t="e">
        <f t="shared" si="36"/>
        <v>#REF!</v>
      </c>
      <c r="DP78" s="74" t="e">
        <f t="shared" si="37"/>
        <v>#REF!</v>
      </c>
      <c r="DQ78" s="74" t="e">
        <f t="shared" si="38"/>
        <v>#REF!</v>
      </c>
      <c r="DR78" s="74" t="e">
        <f t="shared" si="39"/>
        <v>#REF!</v>
      </c>
    </row>
    <row r="79" spans="24:122" ht="18" hidden="1" customHeight="1" x14ac:dyDescent="0.3">
      <c r="X79" s="76" t="s">
        <v>12</v>
      </c>
      <c r="Y79" s="64" t="e">
        <f>#REF!</f>
        <v>#REF!</v>
      </c>
      <c r="Z79" s="64" t="e">
        <f>#REF!</f>
        <v>#REF!</v>
      </c>
      <c r="AA79" s="64" t="e">
        <f>#REF!</f>
        <v>#REF!</v>
      </c>
      <c r="AB79" s="64" t="e">
        <f>#REF!</f>
        <v>#REF!</v>
      </c>
      <c r="AC79" s="64" t="e">
        <f>#REF!</f>
        <v>#REF!</v>
      </c>
      <c r="AD79" s="64" t="e">
        <f>#REF!</f>
        <v>#REF!</v>
      </c>
      <c r="AE79" s="64" t="e">
        <f>#REF!</f>
        <v>#REF!</v>
      </c>
      <c r="AF79" s="64" t="e">
        <f>#REF!</f>
        <v>#REF!</v>
      </c>
      <c r="AG79" s="64" t="e">
        <f>#REF!</f>
        <v>#REF!</v>
      </c>
      <c r="AH79" s="1" t="e">
        <f t="shared" si="7"/>
        <v>#REF!</v>
      </c>
      <c r="AI79" s="1" t="e">
        <f t="shared" si="8"/>
        <v>#REF!</v>
      </c>
      <c r="AJ79" s="1" t="e">
        <f t="shared" si="8"/>
        <v>#REF!</v>
      </c>
      <c r="AK79" s="32" t="e">
        <f t="shared" si="9"/>
        <v>#REF!</v>
      </c>
      <c r="AL79" s="1" t="e">
        <f t="shared" si="45"/>
        <v>#REF!</v>
      </c>
      <c r="AM79" s="32" t="e">
        <f t="shared" si="10"/>
        <v>#REF!</v>
      </c>
      <c r="AN79" s="1" t="e">
        <f t="shared" ref="AN79:AN80" si="46">AL79</f>
        <v>#REF!</v>
      </c>
      <c r="AO79" s="32" t="e">
        <f t="shared" si="11"/>
        <v>#REF!</v>
      </c>
      <c r="AP79" s="70" t="e">
        <f>IF(AO79&lt;=AO75,AN79,AN75)</f>
        <v>#REF!</v>
      </c>
      <c r="AQ79" s="32" t="e">
        <f t="shared" si="12"/>
        <v>#REF!</v>
      </c>
      <c r="AR79" s="1" t="e">
        <f>AP79</f>
        <v>#REF!</v>
      </c>
      <c r="AS79" s="32" t="e">
        <f t="shared" si="13"/>
        <v>#REF!</v>
      </c>
      <c r="AT79" s="1" t="e">
        <f t="shared" ref="AT79:AT80" si="47">AR79</f>
        <v>#REF!</v>
      </c>
      <c r="AU79" s="32" t="e">
        <f>VLOOKUP(AT79,$Y$75:$AG$80,9,FALSE)</f>
        <v>#REF!</v>
      </c>
      <c r="AV79" s="1" t="e">
        <f>AT79</f>
        <v>#REF!</v>
      </c>
      <c r="AW79" s="32" t="e">
        <f>VLOOKUP(AV79,$Y$75:$AG$80,9,FALSE)</f>
        <v>#REF!</v>
      </c>
      <c r="AX79" s="70" t="e">
        <f>IF(AW79&lt;=AW76,AV79,AV76)</f>
        <v>#REF!</v>
      </c>
      <c r="AY79" s="32" t="e">
        <f>VLOOKUP(AX79,$Y$75:$AG$80,9,FALSE)</f>
        <v>#REF!</v>
      </c>
      <c r="AZ79" s="1" t="e">
        <f>AX79</f>
        <v>#REF!</v>
      </c>
      <c r="BA79" s="32" t="e">
        <f>VLOOKUP(AZ79,$Y$75:$AG$80,9,FALSE)</f>
        <v>#REF!</v>
      </c>
      <c r="BB79" s="1" t="e">
        <f>AZ79</f>
        <v>#REF!</v>
      </c>
      <c r="BC79" s="32" t="e">
        <f>VLOOKUP(BB79,$Y$75:$AG$80,9,FALSE)</f>
        <v>#REF!</v>
      </c>
      <c r="BD79" s="70" t="e">
        <f>IF(BC79&lt;=BC77,BB79,BB77)</f>
        <v>#REF!</v>
      </c>
      <c r="BE79" s="32" t="e">
        <f>VLOOKUP(BD79,$Y$75:$AG$80,9,FALSE)</f>
        <v>#REF!</v>
      </c>
      <c r="BF79" s="1" t="e">
        <f>BD79</f>
        <v>#REF!</v>
      </c>
      <c r="BG79" s="32" t="e">
        <f>VLOOKUP(BF79,$Y$75:$AG$80,9,FALSE)</f>
        <v>#REF!</v>
      </c>
      <c r="BH79" s="70" t="e">
        <f>IF(BG79&lt;=BG78,BF79,BF78)</f>
        <v>#REF!</v>
      </c>
      <c r="BI79" s="32" t="e">
        <f>VLOOKUP(BH79,$Y$75:$AG$80,9,FALSE)</f>
        <v>#REF!</v>
      </c>
      <c r="BJ79" s="1" t="e">
        <f>BH79</f>
        <v>#REF!</v>
      </c>
      <c r="BK79" s="32" t="e">
        <f>VLOOKUP(BJ79,$Y$75:$AG$80,9,FALSE)</f>
        <v>#REF!</v>
      </c>
      <c r="BL79" s="70" t="e">
        <f>IF(BK79&gt;=BK80,BJ79,BJ80)</f>
        <v>#REF!</v>
      </c>
      <c r="BM79" s="32" t="e">
        <f>VLOOKUP(BL79,$Y$75:$AG$80,9,FALSE)</f>
        <v>#REF!</v>
      </c>
      <c r="BN79" s="72" t="e">
        <f>BL79</f>
        <v>#REF!</v>
      </c>
      <c r="BO79" s="72" t="e">
        <f>BM79</f>
        <v>#REF!</v>
      </c>
      <c r="BP79" s="1" t="e">
        <f t="shared" si="14"/>
        <v>#REF!</v>
      </c>
      <c r="BQ79" s="1" t="e">
        <f t="shared" ref="BQ79:BQ80" si="48">BN79</f>
        <v>#REF!</v>
      </c>
      <c r="BR79" s="1" t="e">
        <f>VLOOKUP(BQ79,$Y$75:$AG$80,9,FALSE)</f>
        <v>#REF!</v>
      </c>
      <c r="BS79" s="1" t="e">
        <f>VLOOKUP(BQ79,$Y$75:$AG$80,8,FALSE)</f>
        <v>#REF!</v>
      </c>
      <c r="BT79" s="1" t="e">
        <f t="shared" ref="BT79:BT80" si="49">BQ79</f>
        <v>#REF!</v>
      </c>
      <c r="BU79" s="1" t="e">
        <f>VLOOKUP(BT79,$Y$75:$AG$80,9,FALSE)</f>
        <v>#REF!</v>
      </c>
      <c r="BV79" s="1" t="e">
        <f>VLOOKUP(BT79,$Y$75:$AG$80,8,FALSE)</f>
        <v>#REF!</v>
      </c>
      <c r="BW79" s="1" t="e">
        <f t="shared" ref="BW79:BW80" si="50">BT79</f>
        <v>#REF!</v>
      </c>
      <c r="BX79" s="1" t="e">
        <f>VLOOKUP(BW79,$Y$75:$AG$80,9,FALSE)</f>
        <v>#REF!</v>
      </c>
      <c r="BY79" s="1" t="e">
        <f>VLOOKUP(BW79,$Y$75:$AG$80,8,FALSE)</f>
        <v>#REF!</v>
      </c>
      <c r="BZ79" s="70" t="e">
        <f>IF(AND(BX78=BX79,BY79&gt;BY78),BW78,BW79)</f>
        <v>#REF!</v>
      </c>
      <c r="CA79" s="1" t="e">
        <f>VLOOKUP(BZ79,$Y$75:$AG$80,9,FALSE)</f>
        <v>#REF!</v>
      </c>
      <c r="CB79" s="1" t="e">
        <f>VLOOKUP(BZ79,$Y$75:$AG$80,8,FALSE)</f>
        <v>#REF!</v>
      </c>
      <c r="CC79" s="70" t="e">
        <f>IF(AND(CA79=CA80,CB80&gt;CB79),BZ80,BZ79)</f>
        <v>#REF!</v>
      </c>
      <c r="CD79" s="72" t="e">
        <f>CA79</f>
        <v>#REF!</v>
      </c>
      <c r="CE79" s="72" t="e">
        <f>CC79</f>
        <v>#REF!</v>
      </c>
      <c r="CF79" s="74" t="e">
        <f t="shared" si="41"/>
        <v>#REF!</v>
      </c>
      <c r="CG79" s="74" t="e">
        <f t="shared" si="15"/>
        <v>#REF!</v>
      </c>
      <c r="CH79" s="74" t="e">
        <f t="shared" si="16"/>
        <v>#REF!</v>
      </c>
      <c r="CI79" s="74" t="e">
        <f t="shared" si="17"/>
        <v>#REF!</v>
      </c>
      <c r="CJ79" s="74" t="e">
        <f t="shared" si="18"/>
        <v>#REF!</v>
      </c>
      <c r="CK79" s="74" t="e">
        <f t="shared" si="19"/>
        <v>#REF!</v>
      </c>
      <c r="CL79" s="74" t="e">
        <f t="shared" si="20"/>
        <v>#REF!</v>
      </c>
      <c r="CM79" s="74" t="e">
        <f t="shared" si="21"/>
        <v>#REF!</v>
      </c>
      <c r="CN79" s="74" t="e">
        <f t="shared" si="22"/>
        <v>#REF!</v>
      </c>
      <c r="CO79" s="72" t="e">
        <f t="shared" si="42"/>
        <v>#REF!</v>
      </c>
      <c r="CP79" s="72" t="e">
        <f t="shared" si="23"/>
        <v>#REF!</v>
      </c>
      <c r="CQ79" s="72" t="e">
        <f t="shared" si="24"/>
        <v>#REF!</v>
      </c>
      <c r="CR79" s="72" t="e">
        <f t="shared" si="25"/>
        <v>#REF!</v>
      </c>
      <c r="CS79" s="75" t="e">
        <f>IF(AND(CP79=CP80,CQ79=CQ80,CR80&gt;CR79),CO80,CO79)</f>
        <v>#REF!</v>
      </c>
      <c r="CT79" s="1" t="e">
        <f t="shared" si="26"/>
        <v>#REF!</v>
      </c>
      <c r="CU79" s="1" t="e">
        <f t="shared" si="27"/>
        <v>#REF!</v>
      </c>
      <c r="CV79" s="1" t="e">
        <f t="shared" si="28"/>
        <v>#REF!</v>
      </c>
      <c r="CW79" s="1" t="e">
        <f>CS79</f>
        <v>#REF!</v>
      </c>
      <c r="CX79" s="1" t="e">
        <f t="shared" si="29"/>
        <v>#REF!</v>
      </c>
      <c r="CY79" s="1" t="e">
        <f t="shared" si="30"/>
        <v>#REF!</v>
      </c>
      <c r="CZ79" s="1" t="e">
        <f t="shared" si="31"/>
        <v>#REF!</v>
      </c>
      <c r="DA79" s="75" t="e">
        <f>IF(AND(CX79=CX80,CY79=CY80,CZ80&gt;CZ79),CW80,CW79)</f>
        <v>#REF!</v>
      </c>
      <c r="DB79" s="1" t="e">
        <f>VLOOKUP(DA79,$Y$75:$AG$80,9,FALSE)</f>
        <v>#REF!</v>
      </c>
      <c r="DC79" s="1" t="e">
        <f>VLOOKUP(DA79,$Y$75:$AG$80,8,FALSE)</f>
        <v>#REF!</v>
      </c>
      <c r="DD79" s="1" t="e">
        <f>VLOOKUP(DA79,$Y$75:$AG$80,6,FALSE)</f>
        <v>#REF!</v>
      </c>
      <c r="DE79" s="12" t="e">
        <f>IF(AND(DB79=DB80,DC79=DC80,DD80&gt;DD79),DA80,DA79)</f>
        <v>#REF!</v>
      </c>
      <c r="DF79" s="1" t="e">
        <f>VLOOKUP(DE79,$Y$75:$AG$80,9,FALSE)</f>
        <v>#REF!</v>
      </c>
      <c r="DG79" s="1" t="e">
        <f>VLOOKUP(DE79,$Y$75:$AG$80,8,FALSE)</f>
        <v>#REF!</v>
      </c>
      <c r="DH79" s="1" t="e">
        <f>VLOOKUP(DE79,$Y$75:$AG$80,6,FALSE)</f>
        <v>#REF!</v>
      </c>
      <c r="DI79" s="12" t="e">
        <f>IF(AND(DF79=DF80,DG79=DG80,DH80&gt;DH79),DE80,DE79)</f>
        <v>#REF!</v>
      </c>
      <c r="DJ79" s="74" t="e">
        <f t="shared" ref="DJ79:DJ80" si="51">DI79</f>
        <v>#REF!</v>
      </c>
      <c r="DK79" s="74" t="e">
        <f t="shared" si="32"/>
        <v>#REF!</v>
      </c>
      <c r="DL79" s="74" t="e">
        <f t="shared" si="33"/>
        <v>#REF!</v>
      </c>
      <c r="DM79" s="74" t="e">
        <f t="shared" si="34"/>
        <v>#REF!</v>
      </c>
      <c r="DN79" s="74" t="e">
        <f t="shared" si="35"/>
        <v>#REF!</v>
      </c>
      <c r="DO79" s="74" t="e">
        <f t="shared" si="36"/>
        <v>#REF!</v>
      </c>
      <c r="DP79" s="74" t="e">
        <f t="shared" si="37"/>
        <v>#REF!</v>
      </c>
      <c r="DQ79" s="74" t="e">
        <f t="shared" si="38"/>
        <v>#REF!</v>
      </c>
      <c r="DR79" s="74" t="e">
        <f t="shared" si="39"/>
        <v>#REF!</v>
      </c>
    </row>
    <row r="80" spans="24:122" ht="18" hidden="1" customHeight="1" x14ac:dyDescent="0.3">
      <c r="X80" s="76" t="s">
        <v>13</v>
      </c>
      <c r="Y80" s="64" t="e">
        <f>#REF!</f>
        <v>#REF!</v>
      </c>
      <c r="Z80" s="64" t="e">
        <f>#REF!</f>
        <v>#REF!</v>
      </c>
      <c r="AA80" s="64" t="e">
        <f>#REF!</f>
        <v>#REF!</v>
      </c>
      <c r="AB80" s="64" t="e">
        <f>#REF!</f>
        <v>#REF!</v>
      </c>
      <c r="AC80" s="64" t="e">
        <f>#REF!</f>
        <v>#REF!</v>
      </c>
      <c r="AD80" s="64" t="e">
        <f>#REF!</f>
        <v>#REF!</v>
      </c>
      <c r="AE80" s="64" t="e">
        <f>#REF!</f>
        <v>#REF!</v>
      </c>
      <c r="AF80" s="64" t="e">
        <f>#REF!</f>
        <v>#REF!</v>
      </c>
      <c r="AG80" s="64" t="e">
        <f>#REF!</f>
        <v>#REF!</v>
      </c>
      <c r="AH80" s="1" t="e">
        <f t="shared" si="7"/>
        <v>#REF!</v>
      </c>
      <c r="AI80" s="1" t="e">
        <f t="shared" si="8"/>
        <v>#REF!</v>
      </c>
      <c r="AJ80" s="1" t="e">
        <f t="shared" si="8"/>
        <v>#REF!</v>
      </c>
      <c r="AK80" s="32" t="e">
        <f t="shared" si="9"/>
        <v>#REF!</v>
      </c>
      <c r="AL80" s="1" t="e">
        <f t="shared" si="45"/>
        <v>#REF!</v>
      </c>
      <c r="AM80" s="32" t="e">
        <f t="shared" si="10"/>
        <v>#REF!</v>
      </c>
      <c r="AN80" s="1" t="e">
        <f t="shared" si="46"/>
        <v>#REF!</v>
      </c>
      <c r="AO80" s="32" t="e">
        <f t="shared" si="11"/>
        <v>#REF!</v>
      </c>
      <c r="AP80" s="1" t="e">
        <f>AN80</f>
        <v>#REF!</v>
      </c>
      <c r="AQ80" s="32" t="e">
        <f t="shared" si="12"/>
        <v>#REF!</v>
      </c>
      <c r="AR80" s="70" t="e">
        <f>IF(AQ80&lt;=AQ75,AP80,AP75)</f>
        <v>#REF!</v>
      </c>
      <c r="AS80" s="32" t="e">
        <f t="shared" si="13"/>
        <v>#REF!</v>
      </c>
      <c r="AT80" s="1" t="e">
        <f t="shared" si="47"/>
        <v>#REF!</v>
      </c>
      <c r="AU80" s="32" t="e">
        <f>VLOOKUP(AT80,$Y$75:$AG$80,9,FALSE)</f>
        <v>#REF!</v>
      </c>
      <c r="AV80" s="1" t="e">
        <f t="shared" ref="AV80" si="52">AT80</f>
        <v>#REF!</v>
      </c>
      <c r="AW80" s="32" t="e">
        <f>VLOOKUP(AV80,$Y$75:$AG$80,9,FALSE)</f>
        <v>#REF!</v>
      </c>
      <c r="AX80" s="1" t="e">
        <f>AV80</f>
        <v>#REF!</v>
      </c>
      <c r="AY80" s="32" t="e">
        <f>VLOOKUP(AX80,$Y$75:$AG$80,9,FALSE)</f>
        <v>#REF!</v>
      </c>
      <c r="AZ80" s="70" t="e">
        <f>IF(AY80&lt;=AY76,AX80,AX76)</f>
        <v>#REF!</v>
      </c>
      <c r="BA80" s="32" t="e">
        <f>VLOOKUP(AZ80,$Y$75:$AG$80,9,FALSE)</f>
        <v>#REF!</v>
      </c>
      <c r="BB80" s="1" t="e">
        <f t="shared" ref="BB80" si="53">AZ80</f>
        <v>#REF!</v>
      </c>
      <c r="BC80" s="32" t="e">
        <f>VLOOKUP(BB80,$Y$75:$AG$80,9,FALSE)</f>
        <v>#REF!</v>
      </c>
      <c r="BD80" s="1" t="e">
        <f>BB80</f>
        <v>#REF!</v>
      </c>
      <c r="BE80" s="32" t="e">
        <f>VLOOKUP(BD80,$Y$75:$AG$80,9,FALSE)</f>
        <v>#REF!</v>
      </c>
      <c r="BF80" s="70" t="e">
        <f>IF(BE80&lt;=BE77,BD80,BD77)</f>
        <v>#REF!</v>
      </c>
      <c r="BG80" s="32" t="e">
        <f>VLOOKUP(BF80,$Y$75:$AG$80,9,FALSE)</f>
        <v>#REF!</v>
      </c>
      <c r="BH80" s="1" t="e">
        <f>BF80</f>
        <v>#REF!</v>
      </c>
      <c r="BI80" s="32" t="e">
        <f>VLOOKUP(BH80,$Y$75:$AG$80,9,FALSE)</f>
        <v>#REF!</v>
      </c>
      <c r="BJ80" s="70" t="e">
        <f>IF(BI80&lt;=BI78,BH80,BH78)</f>
        <v>#REF!</v>
      </c>
      <c r="BK80" s="32" t="e">
        <f>VLOOKUP(BJ80,$Y$75:$AG$80,9,FALSE)</f>
        <v>#REF!</v>
      </c>
      <c r="BL80" s="70" t="e">
        <f>IF(BK80&lt;=BK79,BJ80,BJ79)</f>
        <v>#REF!</v>
      </c>
      <c r="BM80" s="32" t="e">
        <f>VLOOKUP(BL80,$Y$75:$AG$80,9,FALSE)</f>
        <v>#REF!</v>
      </c>
      <c r="BN80" s="72" t="e">
        <f>BL80</f>
        <v>#REF!</v>
      </c>
      <c r="BO80" s="72" t="e">
        <f>BM80</f>
        <v>#REF!</v>
      </c>
      <c r="BP80" s="1" t="e">
        <f t="shared" si="14"/>
        <v>#REF!</v>
      </c>
      <c r="BQ80" s="1" t="e">
        <f t="shared" si="48"/>
        <v>#REF!</v>
      </c>
      <c r="BR80" s="1" t="e">
        <f>VLOOKUP(BQ80,$Y$75:$AG$80,9,FALSE)</f>
        <v>#REF!</v>
      </c>
      <c r="BS80" s="1" t="e">
        <f>VLOOKUP(BQ80,$Y$75:$AG$80,8,FALSE)</f>
        <v>#REF!</v>
      </c>
      <c r="BT80" s="1" t="e">
        <f t="shared" si="49"/>
        <v>#REF!</v>
      </c>
      <c r="BU80" s="1" t="e">
        <f>VLOOKUP(BT80,$Y$75:$AG$80,9,FALSE)</f>
        <v>#REF!</v>
      </c>
      <c r="BV80" s="1" t="e">
        <f>VLOOKUP(BT80,$Y$75:$AG$80,8,FALSE)</f>
        <v>#REF!</v>
      </c>
      <c r="BW80" s="1" t="e">
        <f t="shared" si="50"/>
        <v>#REF!</v>
      </c>
      <c r="BX80" s="1" t="e">
        <f>VLOOKUP(BW80,$Y$75:$AG$80,9,FALSE)</f>
        <v>#REF!</v>
      </c>
      <c r="BY80" s="1" t="e">
        <f>VLOOKUP(BW80,$Y$75:$AG$80,8,FALSE)</f>
        <v>#REF!</v>
      </c>
      <c r="BZ80" s="1" t="e">
        <f t="shared" ref="BZ80" si="54">BW80</f>
        <v>#REF!</v>
      </c>
      <c r="CA80" s="1" t="e">
        <f>VLOOKUP(BZ80,$Y$75:$AG$80,9,FALSE)</f>
        <v>#REF!</v>
      </c>
      <c r="CB80" s="1" t="e">
        <f>VLOOKUP(BZ80,$Y$75:$AG$80,8,FALSE)</f>
        <v>#REF!</v>
      </c>
      <c r="CC80" s="70" t="e">
        <f>IF(AND(CA79=CA80,CB80&gt;CB79),BZ79,BZ80)</f>
        <v>#REF!</v>
      </c>
      <c r="CD80" s="72" t="e">
        <f>VLOOKUP(CC80,$Y$75:$AG$80,9,FALSE)</f>
        <v>#REF!</v>
      </c>
      <c r="CE80" s="72" t="e">
        <f>CC80</f>
        <v>#REF!</v>
      </c>
      <c r="CF80" s="74" t="e">
        <f t="shared" si="41"/>
        <v>#REF!</v>
      </c>
      <c r="CG80" s="74" t="e">
        <f t="shared" si="15"/>
        <v>#REF!</v>
      </c>
      <c r="CH80" s="74" t="e">
        <f t="shared" si="16"/>
        <v>#REF!</v>
      </c>
      <c r="CI80" s="74" t="e">
        <f t="shared" si="17"/>
        <v>#REF!</v>
      </c>
      <c r="CJ80" s="74" t="e">
        <f t="shared" si="18"/>
        <v>#REF!</v>
      </c>
      <c r="CK80" s="74" t="e">
        <f t="shared" si="19"/>
        <v>#REF!</v>
      </c>
      <c r="CL80" s="74" t="e">
        <f t="shared" si="20"/>
        <v>#REF!</v>
      </c>
      <c r="CM80" s="74" t="e">
        <f t="shared" si="21"/>
        <v>#REF!</v>
      </c>
      <c r="CN80" s="74" t="e">
        <f t="shared" si="22"/>
        <v>#REF!</v>
      </c>
      <c r="CO80" s="72" t="e">
        <f t="shared" si="42"/>
        <v>#REF!</v>
      </c>
      <c r="CP80" s="72" t="e">
        <f t="shared" si="23"/>
        <v>#REF!</v>
      </c>
      <c r="CQ80" s="72" t="e">
        <f t="shared" si="24"/>
        <v>#REF!</v>
      </c>
      <c r="CR80" s="72" t="e">
        <f t="shared" si="25"/>
        <v>#REF!</v>
      </c>
      <c r="CS80" s="75" t="e">
        <f>IF(AND(CP79=CP80,CQ79=CQ80,CR80&gt;CR79),CO79,CO80)</f>
        <v>#REF!</v>
      </c>
      <c r="CT80" s="1" t="e">
        <f t="shared" si="26"/>
        <v>#REF!</v>
      </c>
      <c r="CU80" s="1" t="e">
        <f t="shared" si="27"/>
        <v>#REF!</v>
      </c>
      <c r="CV80" s="1" t="e">
        <f t="shared" si="28"/>
        <v>#REF!</v>
      </c>
      <c r="CW80" s="1" t="e">
        <f>CS80</f>
        <v>#REF!</v>
      </c>
      <c r="CX80" s="1" t="e">
        <f t="shared" si="29"/>
        <v>#REF!</v>
      </c>
      <c r="CY80" s="1" t="e">
        <f t="shared" si="30"/>
        <v>#REF!</v>
      </c>
      <c r="CZ80" s="1" t="e">
        <f t="shared" si="31"/>
        <v>#REF!</v>
      </c>
      <c r="DA80" s="75" t="e">
        <f>IF(AND(CX79=CX80,CY79=CY80,CZ80&gt;CZ79),CW79,CW80)</f>
        <v>#REF!</v>
      </c>
      <c r="DB80" s="1" t="e">
        <f>VLOOKUP(DA80,$Y$75:$AG$80,9,FALSE)</f>
        <v>#REF!</v>
      </c>
      <c r="DC80" s="1" t="e">
        <f>VLOOKUP(DA80,$Y$75:$AG$80,8,FALSE)</f>
        <v>#REF!</v>
      </c>
      <c r="DD80" s="1" t="e">
        <f>VLOOKUP(DA80,$Y$75:$AG$80,6,FALSE)</f>
        <v>#REF!</v>
      </c>
      <c r="DE80" s="12" t="e">
        <f>IF(AND(DB79=DB80,DC79=DC80,DD80&gt;DD79),DA79,DA80)</f>
        <v>#REF!</v>
      </c>
      <c r="DF80" s="1" t="e">
        <f>VLOOKUP(DE80,$Y$75:$AG$80,9,FALSE)</f>
        <v>#REF!</v>
      </c>
      <c r="DG80" s="1" t="e">
        <f>VLOOKUP(DE80,$Y$75:$AG$80,8,FALSE)</f>
        <v>#REF!</v>
      </c>
      <c r="DH80" s="1" t="e">
        <f>VLOOKUP(DE80,$Y$75:$AG$80,6,FALSE)</f>
        <v>#REF!</v>
      </c>
      <c r="DI80" s="12" t="e">
        <f>IF(AND(DF79=DF80,DG79=DG80,DH80&gt;DH79),DE79,DE80)</f>
        <v>#REF!</v>
      </c>
      <c r="DJ80" s="74" t="e">
        <f t="shared" si="51"/>
        <v>#REF!</v>
      </c>
      <c r="DK80" s="74" t="e">
        <f t="shared" si="32"/>
        <v>#REF!</v>
      </c>
      <c r="DL80" s="74" t="e">
        <f t="shared" si="33"/>
        <v>#REF!</v>
      </c>
      <c r="DM80" s="74" t="e">
        <f t="shared" si="34"/>
        <v>#REF!</v>
      </c>
      <c r="DN80" s="74" t="e">
        <f t="shared" si="35"/>
        <v>#REF!</v>
      </c>
      <c r="DO80" s="74" t="e">
        <f t="shared" si="36"/>
        <v>#REF!</v>
      </c>
      <c r="DP80" s="74" t="e">
        <f t="shared" si="37"/>
        <v>#REF!</v>
      </c>
      <c r="DQ80" s="74" t="e">
        <f t="shared" si="38"/>
        <v>#REF!</v>
      </c>
      <c r="DR80" s="74" t="e">
        <f t="shared" si="39"/>
        <v>#REF!</v>
      </c>
    </row>
    <row r="82" spans="25:32" ht="18" hidden="1" customHeight="1" x14ac:dyDescent="0.3">
      <c r="AC82" s="73"/>
      <c r="AD82" s="73"/>
      <c r="AE82" s="73"/>
      <c r="AF82" s="73"/>
    </row>
    <row r="83" spans="25:32" ht="18" hidden="1" customHeight="1" x14ac:dyDescent="0.3">
      <c r="Y83" s="78" t="s">
        <v>28</v>
      </c>
      <c r="Z83" s="77" t="str">
        <f t="shared" ref="Z83:Z97" si="55">MID(Y83,1,7)</f>
        <v>A B C D</v>
      </c>
      <c r="AA83" s="77" t="str">
        <f t="shared" ref="AA83:AA97" si="56">MID(Y83,9,2)</f>
        <v>3C</v>
      </c>
      <c r="AB83" s="77" t="str">
        <f t="shared" ref="AB83:AB97" si="57">MID(Y83,12,2)</f>
        <v>3D</v>
      </c>
      <c r="AC83" s="77" t="str">
        <f t="shared" ref="AC83:AC97" si="58">MID(Y83,15,2)</f>
        <v>3A</v>
      </c>
      <c r="AD83" s="77" t="str">
        <f t="shared" ref="AD83:AD97" si="59">MID(Y83,18,2)</f>
        <v>3B</v>
      </c>
    </row>
    <row r="84" spans="25:32" ht="18" hidden="1" customHeight="1" x14ac:dyDescent="0.3">
      <c r="Y84" s="78" t="s">
        <v>29</v>
      </c>
      <c r="Z84" s="77" t="str">
        <f t="shared" si="55"/>
        <v>A B C E</v>
      </c>
      <c r="AA84" s="77" t="str">
        <f t="shared" si="56"/>
        <v>3C</v>
      </c>
      <c r="AB84" s="77" t="str">
        <f t="shared" si="57"/>
        <v>3A</v>
      </c>
      <c r="AC84" s="77" t="str">
        <f t="shared" si="58"/>
        <v>3B</v>
      </c>
      <c r="AD84" s="77" t="str">
        <f t="shared" si="59"/>
        <v>3E</v>
      </c>
    </row>
    <row r="85" spans="25:32" ht="18" hidden="1" customHeight="1" x14ac:dyDescent="0.3">
      <c r="Y85" s="78" t="s">
        <v>30</v>
      </c>
      <c r="Z85" s="77" t="str">
        <f t="shared" si="55"/>
        <v>A B C F</v>
      </c>
      <c r="AA85" s="77" t="str">
        <f t="shared" si="56"/>
        <v>3C</v>
      </c>
      <c r="AB85" s="77" t="str">
        <f t="shared" si="57"/>
        <v>3A</v>
      </c>
      <c r="AC85" s="77" t="str">
        <f t="shared" si="58"/>
        <v>3B</v>
      </c>
      <c r="AD85" s="77" t="str">
        <f t="shared" si="59"/>
        <v>3F</v>
      </c>
    </row>
    <row r="86" spans="25:32" ht="18" hidden="1" customHeight="1" x14ac:dyDescent="0.3">
      <c r="Y86" s="78" t="s">
        <v>31</v>
      </c>
      <c r="Z86" s="77" t="str">
        <f t="shared" si="55"/>
        <v>A B D E</v>
      </c>
      <c r="AA86" s="77" t="str">
        <f t="shared" si="56"/>
        <v>3D</v>
      </c>
      <c r="AB86" s="77" t="str">
        <f t="shared" si="57"/>
        <v>3A</v>
      </c>
      <c r="AC86" s="77" t="str">
        <f t="shared" si="58"/>
        <v>3B</v>
      </c>
      <c r="AD86" s="77" t="str">
        <f t="shared" si="59"/>
        <v>3E</v>
      </c>
    </row>
    <row r="87" spans="25:32" ht="18" hidden="1" customHeight="1" x14ac:dyDescent="0.3">
      <c r="Y87" s="78" t="s">
        <v>32</v>
      </c>
      <c r="Z87" s="77" t="str">
        <f t="shared" si="55"/>
        <v>A B D F</v>
      </c>
      <c r="AA87" s="77" t="str">
        <f t="shared" si="56"/>
        <v>3D</v>
      </c>
      <c r="AB87" s="77" t="str">
        <f t="shared" si="57"/>
        <v>3A</v>
      </c>
      <c r="AC87" s="77" t="str">
        <f t="shared" si="58"/>
        <v>3B</v>
      </c>
      <c r="AD87" s="77" t="str">
        <f t="shared" si="59"/>
        <v>3F</v>
      </c>
    </row>
    <row r="88" spans="25:32" ht="18" hidden="1" customHeight="1" x14ac:dyDescent="0.3">
      <c r="Y88" s="78" t="s">
        <v>33</v>
      </c>
      <c r="Z88" s="77" t="str">
        <f t="shared" si="55"/>
        <v>A B E F</v>
      </c>
      <c r="AA88" s="77" t="str">
        <f t="shared" si="56"/>
        <v>3E</v>
      </c>
      <c r="AB88" s="77" t="str">
        <f t="shared" si="57"/>
        <v>3A</v>
      </c>
      <c r="AC88" s="77" t="str">
        <f t="shared" si="58"/>
        <v>3B</v>
      </c>
      <c r="AD88" s="77" t="str">
        <f t="shared" si="59"/>
        <v>3F</v>
      </c>
    </row>
    <row r="89" spans="25:32" ht="18" hidden="1" customHeight="1" x14ac:dyDescent="0.3">
      <c r="Y89" s="78" t="s">
        <v>34</v>
      </c>
      <c r="Z89" s="77" t="str">
        <f t="shared" si="55"/>
        <v>A C D E</v>
      </c>
      <c r="AA89" s="77" t="str">
        <f t="shared" si="56"/>
        <v>3C</v>
      </c>
      <c r="AB89" s="77" t="str">
        <f t="shared" si="57"/>
        <v>3D</v>
      </c>
      <c r="AC89" s="77" t="str">
        <f t="shared" si="58"/>
        <v>3A</v>
      </c>
      <c r="AD89" s="77" t="str">
        <f t="shared" si="59"/>
        <v>3E</v>
      </c>
    </row>
    <row r="90" spans="25:32" ht="18" hidden="1" customHeight="1" x14ac:dyDescent="0.3">
      <c r="Y90" s="78" t="s">
        <v>35</v>
      </c>
      <c r="Z90" s="77" t="str">
        <f t="shared" si="55"/>
        <v>A C D F</v>
      </c>
      <c r="AA90" s="77" t="str">
        <f t="shared" si="56"/>
        <v>3C</v>
      </c>
      <c r="AB90" s="77" t="str">
        <f t="shared" si="57"/>
        <v>3D</v>
      </c>
      <c r="AC90" s="77" t="str">
        <f t="shared" si="58"/>
        <v>3A</v>
      </c>
      <c r="AD90" s="77" t="str">
        <f t="shared" si="59"/>
        <v>3F</v>
      </c>
    </row>
    <row r="91" spans="25:32" ht="18" hidden="1" customHeight="1" x14ac:dyDescent="0.3">
      <c r="Y91" s="78" t="s">
        <v>36</v>
      </c>
      <c r="Z91" s="77" t="str">
        <f t="shared" si="55"/>
        <v>A C E F</v>
      </c>
      <c r="AA91" s="77" t="str">
        <f t="shared" si="56"/>
        <v>3C</v>
      </c>
      <c r="AB91" s="77" t="str">
        <f t="shared" si="57"/>
        <v>3A</v>
      </c>
      <c r="AC91" s="77" t="str">
        <f t="shared" si="58"/>
        <v>3F</v>
      </c>
      <c r="AD91" s="77" t="str">
        <f t="shared" si="59"/>
        <v>3E</v>
      </c>
    </row>
    <row r="92" spans="25:32" ht="18" hidden="1" customHeight="1" x14ac:dyDescent="0.3">
      <c r="Y92" s="78" t="s">
        <v>37</v>
      </c>
      <c r="Z92" s="77" t="str">
        <f t="shared" si="55"/>
        <v>A D E F</v>
      </c>
      <c r="AA92" s="77" t="str">
        <f t="shared" si="56"/>
        <v>3D</v>
      </c>
      <c r="AB92" s="77" t="str">
        <f t="shared" si="57"/>
        <v>3A</v>
      </c>
      <c r="AC92" s="77" t="str">
        <f t="shared" si="58"/>
        <v>3F</v>
      </c>
      <c r="AD92" s="77" t="str">
        <f t="shared" si="59"/>
        <v>3E</v>
      </c>
    </row>
    <row r="93" spans="25:32" ht="18" hidden="1" customHeight="1" x14ac:dyDescent="0.3">
      <c r="Y93" s="78" t="s">
        <v>38</v>
      </c>
      <c r="Z93" s="77" t="str">
        <f t="shared" si="55"/>
        <v>B C D E</v>
      </c>
      <c r="AA93" s="77" t="str">
        <f t="shared" si="56"/>
        <v>3C</v>
      </c>
      <c r="AB93" s="77" t="str">
        <f t="shared" si="57"/>
        <v>3D</v>
      </c>
      <c r="AC93" s="77" t="str">
        <f t="shared" si="58"/>
        <v>3B</v>
      </c>
      <c r="AD93" s="77" t="str">
        <f t="shared" si="59"/>
        <v>3E</v>
      </c>
    </row>
    <row r="94" spans="25:32" ht="18" hidden="1" customHeight="1" x14ac:dyDescent="0.3">
      <c r="Y94" s="78" t="s">
        <v>39</v>
      </c>
      <c r="Z94" s="77" t="str">
        <f t="shared" si="55"/>
        <v>B C D F</v>
      </c>
      <c r="AA94" s="77" t="str">
        <f t="shared" si="56"/>
        <v>3C</v>
      </c>
      <c r="AB94" s="77" t="str">
        <f t="shared" si="57"/>
        <v>3D</v>
      </c>
      <c r="AC94" s="77" t="str">
        <f t="shared" si="58"/>
        <v>3B</v>
      </c>
      <c r="AD94" s="77" t="str">
        <f t="shared" si="59"/>
        <v>3F</v>
      </c>
    </row>
    <row r="95" spans="25:32" ht="18" hidden="1" customHeight="1" x14ac:dyDescent="0.3">
      <c r="Y95" s="78" t="s">
        <v>40</v>
      </c>
      <c r="Z95" s="77" t="str">
        <f t="shared" si="55"/>
        <v>B C E F</v>
      </c>
      <c r="AA95" s="77" t="str">
        <f t="shared" si="56"/>
        <v>3E</v>
      </c>
      <c r="AB95" s="77" t="str">
        <f t="shared" si="57"/>
        <v>3C</v>
      </c>
      <c r="AC95" s="77" t="str">
        <f t="shared" si="58"/>
        <v>3B</v>
      </c>
      <c r="AD95" s="77" t="str">
        <f t="shared" si="59"/>
        <v>3F</v>
      </c>
    </row>
    <row r="96" spans="25:32" ht="18" hidden="1" customHeight="1" x14ac:dyDescent="0.3">
      <c r="Y96" s="78" t="s">
        <v>41</v>
      </c>
      <c r="Z96" s="77" t="str">
        <f t="shared" si="55"/>
        <v>B D E F</v>
      </c>
      <c r="AA96" s="77" t="str">
        <f t="shared" si="56"/>
        <v>3E</v>
      </c>
      <c r="AB96" s="77" t="str">
        <f t="shared" si="57"/>
        <v>3D</v>
      </c>
      <c r="AC96" s="77" t="str">
        <f t="shared" si="58"/>
        <v>3B</v>
      </c>
      <c r="AD96" s="77" t="str">
        <f t="shared" si="59"/>
        <v>3F</v>
      </c>
    </row>
    <row r="97" spans="25:30" ht="18" hidden="1" customHeight="1" x14ac:dyDescent="0.3">
      <c r="Y97" s="78" t="s">
        <v>42</v>
      </c>
      <c r="Z97" s="77" t="str">
        <f t="shared" si="55"/>
        <v>C D E F</v>
      </c>
      <c r="AA97" s="77" t="str">
        <f t="shared" si="56"/>
        <v>3C</v>
      </c>
      <c r="AB97" s="77" t="str">
        <f t="shared" si="57"/>
        <v>3D</v>
      </c>
      <c r="AC97" s="77" t="str">
        <f t="shared" si="58"/>
        <v>3F</v>
      </c>
      <c r="AD97" s="77" t="str">
        <f t="shared" si="59"/>
        <v>3E</v>
      </c>
    </row>
    <row r="98" spans="25:30" ht="18" customHeight="1" x14ac:dyDescent="0.3"/>
    <row r="99" spans="25:30" ht="18" customHeight="1" x14ac:dyDescent="0.3"/>
    <row r="100" spans="25:30" ht="18" customHeight="1" x14ac:dyDescent="0.3"/>
    <row r="101" spans="25:30" ht="18" customHeight="1" x14ac:dyDescent="0.3"/>
  </sheetData>
  <sortState xmlns:xlrd2="http://schemas.microsoft.com/office/spreadsheetml/2017/richdata2" ref="N24:V27">
    <sortCondition descending="1" ref="V24:V27"/>
    <sortCondition descending="1" ref="U24:U27"/>
  </sortState>
  <mergeCells count="10">
    <mergeCell ref="B1:J3"/>
    <mergeCell ref="B41:J41"/>
    <mergeCell ref="B42:J42"/>
    <mergeCell ref="B46:J46"/>
    <mergeCell ref="B49:J49"/>
    <mergeCell ref="B37:J37"/>
    <mergeCell ref="B4:J4"/>
    <mergeCell ref="B28:J28"/>
    <mergeCell ref="B29:J29"/>
    <mergeCell ref="B34:J34"/>
  </mergeCells>
  <conditionalFormatting sqref="E40 H40 E46">
    <cfRule type="cellIs" dxfId="3" priority="79" operator="equal">
      <formula>"Portugal"</formula>
    </cfRule>
  </conditionalFormatting>
  <conditionalFormatting sqref="H31:H32">
    <cfRule type="cellIs" dxfId="2" priority="2" operator="equal">
      <formula>"Portugal"</formula>
    </cfRule>
  </conditionalFormatting>
  <conditionalFormatting sqref="H44:H46">
    <cfRule type="cellIs" dxfId="1" priority="1" operator="equal">
      <formula>"Portugal"</formula>
    </cfRule>
  </conditionalFormatting>
  <conditionalFormatting sqref="N29:N30">
    <cfRule type="cellIs" dxfId="0" priority="126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D1</vt:lpstr>
      <vt:lpstr>'D1'!Área_de_Impressão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2026-06-16T18:27:46Z</dcterms:modified>
</cp:coreProperties>
</file>