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ilizador\Desktop\Estoril Foot 2024\CALENDÁRIOS\Calendários 2024\"/>
    </mc:Choice>
  </mc:AlternateContent>
  <xr:revisionPtr revIDLastSave="0" documentId="13_ncr:1_{73C84AAC-8EA5-4EE5-ACA2-D2113C2BA285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Folha2" sheetId="2" state="hidden" r:id="rId1"/>
    <sheet name="E1" sheetId="6" r:id="rId2"/>
  </sheets>
  <definedNames>
    <definedName name="_xlnm.Print_Area" localSheetId="1">'E1'!$B$1:$XFD$54</definedName>
  </definedNames>
  <calcPr calcId="191029"/>
</workbook>
</file>

<file path=xl/calcChain.xml><?xml version="1.0" encoding="utf-8"?>
<calcChain xmlns="http://schemas.openxmlformats.org/spreadsheetml/2006/main">
  <c r="H51" i="6" l="1"/>
  <c r="AF9" i="6"/>
  <c r="AD97" i="6"/>
  <c r="AC97" i="6"/>
  <c r="AB97" i="6"/>
  <c r="AA97" i="6"/>
  <c r="Z97" i="6"/>
  <c r="AD96" i="6"/>
  <c r="AC96" i="6"/>
  <c r="AB96" i="6"/>
  <c r="AA96" i="6"/>
  <c r="Z96" i="6"/>
  <c r="AD95" i="6"/>
  <c r="AC95" i="6"/>
  <c r="AB95" i="6"/>
  <c r="AA95" i="6"/>
  <c r="Z95" i="6"/>
  <c r="AD94" i="6"/>
  <c r="AC94" i="6"/>
  <c r="AB94" i="6"/>
  <c r="AA94" i="6"/>
  <c r="Z94" i="6"/>
  <c r="AD93" i="6"/>
  <c r="AC93" i="6"/>
  <c r="AB93" i="6"/>
  <c r="AA93" i="6"/>
  <c r="Z93" i="6"/>
  <c r="AD92" i="6"/>
  <c r="AC92" i="6"/>
  <c r="AB92" i="6"/>
  <c r="AA92" i="6"/>
  <c r="Z92" i="6"/>
  <c r="AD91" i="6"/>
  <c r="AC91" i="6"/>
  <c r="AB91" i="6"/>
  <c r="AA91" i="6"/>
  <c r="Z91" i="6"/>
  <c r="AD90" i="6"/>
  <c r="AC90" i="6"/>
  <c r="AB90" i="6"/>
  <c r="AA90" i="6"/>
  <c r="Z90" i="6"/>
  <c r="AD89" i="6"/>
  <c r="AC89" i="6"/>
  <c r="AB89" i="6"/>
  <c r="AA89" i="6"/>
  <c r="Z89" i="6"/>
  <c r="AD88" i="6"/>
  <c r="AC88" i="6"/>
  <c r="AB88" i="6"/>
  <c r="AA88" i="6"/>
  <c r="Z88" i="6"/>
  <c r="AD87" i="6"/>
  <c r="AC87" i="6"/>
  <c r="AB87" i="6"/>
  <c r="AA87" i="6"/>
  <c r="Z87" i="6"/>
  <c r="AD86" i="6"/>
  <c r="AC86" i="6"/>
  <c r="AB86" i="6"/>
  <c r="AA86" i="6"/>
  <c r="Z86" i="6"/>
  <c r="AD85" i="6"/>
  <c r="AC85" i="6"/>
  <c r="AB85" i="6"/>
  <c r="AA85" i="6"/>
  <c r="Z85" i="6"/>
  <c r="AD84" i="6"/>
  <c r="AC84" i="6"/>
  <c r="AB84" i="6"/>
  <c r="AA84" i="6"/>
  <c r="Z84" i="6"/>
  <c r="AD83" i="6"/>
  <c r="AC83" i="6"/>
  <c r="AB83" i="6"/>
  <c r="AA83" i="6"/>
  <c r="Z83" i="6"/>
  <c r="AG80" i="6"/>
  <c r="AI80" i="6"/>
  <c r="AF80" i="6"/>
  <c r="AE80" i="6"/>
  <c r="AD80" i="6"/>
  <c r="AC80" i="6"/>
  <c r="AB80" i="6"/>
  <c r="AA80" i="6"/>
  <c r="Z80" i="6"/>
  <c r="Y80" i="6"/>
  <c r="AH80" i="6"/>
  <c r="AJ80" i="6"/>
  <c r="AL80" i="6"/>
  <c r="AN80" i="6"/>
  <c r="AP80" i="6"/>
  <c r="L62" i="6"/>
  <c r="K62" i="6"/>
  <c r="L60" i="6"/>
  <c r="K60" i="6"/>
  <c r="L59" i="6"/>
  <c r="K59" i="6"/>
  <c r="L57" i="6"/>
  <c r="K57" i="6"/>
  <c r="L56" i="6"/>
  <c r="K56" i="6"/>
  <c r="L55" i="6"/>
  <c r="K55" i="6"/>
  <c r="L54" i="6"/>
  <c r="K54" i="6"/>
  <c r="H38" i="6"/>
  <c r="L49" i="6"/>
  <c r="K49" i="6"/>
  <c r="L47" i="6"/>
  <c r="K47" i="6"/>
  <c r="AH46" i="6"/>
  <c r="AJ46" i="6"/>
  <c r="AL46" i="6"/>
  <c r="L46" i="6"/>
  <c r="K46" i="6"/>
  <c r="AH45" i="6"/>
  <c r="AJ45" i="6"/>
  <c r="AH44" i="6"/>
  <c r="L44" i="6"/>
  <c r="K44" i="6"/>
  <c r="AH43" i="6"/>
  <c r="L43" i="6"/>
  <c r="K43" i="6"/>
  <c r="L42" i="6"/>
  <c r="K42" i="6"/>
  <c r="L41" i="6"/>
  <c r="K41" i="6"/>
  <c r="L39" i="6"/>
  <c r="K39" i="6"/>
  <c r="AH38" i="6"/>
  <c r="AJ38" i="6"/>
  <c r="AL38" i="6"/>
  <c r="L38" i="6"/>
  <c r="K38" i="6"/>
  <c r="AH37" i="6"/>
  <c r="AJ37" i="6"/>
  <c r="AH36" i="6"/>
  <c r="AH35" i="6"/>
  <c r="K34" i="6"/>
  <c r="L34" i="6"/>
  <c r="L33" i="6"/>
  <c r="K33" i="6"/>
  <c r="L32" i="6"/>
  <c r="K32" i="6"/>
  <c r="AH31" i="6"/>
  <c r="AJ31" i="6"/>
  <c r="AL31" i="6"/>
  <c r="L31" i="6"/>
  <c r="K31" i="6"/>
  <c r="AH30" i="6"/>
  <c r="AJ30" i="6"/>
  <c r="L30" i="6"/>
  <c r="K30" i="6"/>
  <c r="AH29" i="6"/>
  <c r="L29" i="6"/>
  <c r="K29" i="6"/>
  <c r="AH28" i="6"/>
  <c r="K28" i="6"/>
  <c r="K27" i="6"/>
  <c r="K26" i="6"/>
  <c r="K25" i="6"/>
  <c r="AH24" i="6"/>
  <c r="AJ24" i="6"/>
  <c r="K24" i="6"/>
  <c r="L24" i="6"/>
  <c r="AH23" i="6"/>
  <c r="AJ23" i="6"/>
  <c r="L23" i="6"/>
  <c r="K23" i="6"/>
  <c r="AH22" i="6"/>
  <c r="K22" i="6"/>
  <c r="L22" i="6"/>
  <c r="AH21" i="6"/>
  <c r="L21" i="6"/>
  <c r="K21" i="6"/>
  <c r="L20" i="6"/>
  <c r="K20" i="6"/>
  <c r="L19" i="6"/>
  <c r="K19" i="6"/>
  <c r="L18" i="6"/>
  <c r="K18" i="6"/>
  <c r="AH17" i="6"/>
  <c r="AJ17" i="6"/>
  <c r="AL17" i="6"/>
  <c r="AH16" i="6"/>
  <c r="AJ16" i="6"/>
  <c r="L16" i="6"/>
  <c r="AH15" i="6"/>
  <c r="L15" i="6"/>
  <c r="L14" i="6"/>
  <c r="K14" i="6"/>
  <c r="L13" i="6"/>
  <c r="K13" i="6"/>
  <c r="K12" i="6"/>
  <c r="L12" i="6"/>
  <c r="AH11" i="6"/>
  <c r="AJ11" i="6"/>
  <c r="AL11" i="6"/>
  <c r="K11" i="6"/>
  <c r="L11" i="6"/>
  <c r="AH10" i="6"/>
  <c r="AJ10" i="6"/>
  <c r="L10" i="6"/>
  <c r="K10" i="6"/>
  <c r="AH9" i="6"/>
  <c r="L9" i="6"/>
  <c r="K9" i="6"/>
  <c r="AH8" i="6"/>
  <c r="L6" i="6"/>
  <c r="K6" i="6"/>
  <c r="K15" i="6"/>
  <c r="L7" i="6"/>
  <c r="L17" i="6"/>
  <c r="AD11" i="6"/>
  <c r="L8" i="6"/>
  <c r="L27" i="6"/>
  <c r="K8" i="6"/>
  <c r="L28" i="6"/>
  <c r="K7" i="6"/>
  <c r="K16" i="6"/>
  <c r="K17" i="6"/>
  <c r="Z36" i="6"/>
  <c r="L25" i="6"/>
  <c r="L26" i="6"/>
  <c r="AB17" i="6"/>
  <c r="AD30" i="6"/>
  <c r="Y45" i="6"/>
  <c r="Y11" i="6"/>
  <c r="AC21" i="6"/>
  <c r="Y8" i="6"/>
  <c r="Y16" i="6"/>
  <c r="Y24" i="6"/>
  <c r="AC35" i="6"/>
  <c r="Y44" i="6"/>
  <c r="AD16" i="6"/>
  <c r="Y23" i="6"/>
  <c r="AC30" i="6"/>
  <c r="Y15" i="6"/>
  <c r="Y21" i="6"/>
  <c r="AD29" i="6"/>
  <c r="Y37" i="6"/>
  <c r="Y28" i="6"/>
  <c r="AD36" i="6"/>
  <c r="AC46" i="6"/>
  <c r="AD46" i="6"/>
  <c r="AC9" i="6"/>
  <c r="Y9" i="6"/>
  <c r="AC37" i="6"/>
  <c r="AC28" i="6"/>
  <c r="AD37" i="6"/>
  <c r="Y38" i="6"/>
  <c r="AC16" i="6"/>
  <c r="AC8" i="6"/>
  <c r="AD23" i="6"/>
  <c r="Y35" i="6"/>
  <c r="AD22" i="6"/>
  <c r="Y30" i="6"/>
  <c r="AD44" i="6"/>
  <c r="AC43" i="6"/>
  <c r="AC11" i="6"/>
  <c r="AD10" i="6"/>
  <c r="Y22" i="6"/>
  <c r="AC24" i="6"/>
  <c r="Y31" i="6"/>
  <c r="Y36" i="6"/>
  <c r="AD17" i="6"/>
  <c r="AC23" i="6"/>
  <c r="Y29" i="6"/>
  <c r="AD31" i="6"/>
  <c r="AD38" i="6"/>
  <c r="AC45" i="6"/>
  <c r="AC38" i="6"/>
  <c r="AC44" i="6"/>
  <c r="AC10" i="6"/>
  <c r="AD8" i="6"/>
  <c r="Y17" i="6"/>
  <c r="AC15" i="6"/>
  <c r="AD9" i="6"/>
  <c r="AC17" i="6"/>
  <c r="AC22" i="6"/>
  <c r="AD28" i="6"/>
  <c r="AC31" i="6"/>
  <c r="AC36" i="6"/>
  <c r="AD21" i="6"/>
  <c r="AD24" i="6"/>
  <c r="AC29" i="6"/>
  <c r="AD35" i="6"/>
  <c r="AD43" i="6"/>
  <c r="Y46" i="6"/>
  <c r="Y43" i="6"/>
  <c r="AD45" i="6"/>
  <c r="AD15" i="6"/>
  <c r="Y10" i="6"/>
  <c r="AB16" i="6"/>
  <c r="AB38" i="6"/>
  <c r="AB21" i="6"/>
  <c r="AL24" i="6"/>
  <c r="AE29" i="6"/>
  <c r="Z37" i="6"/>
  <c r="Z30" i="6"/>
  <c r="AE11" i="6"/>
  <c r="AB28" i="6"/>
  <c r="AB30" i="6"/>
  <c r="AB37" i="6"/>
  <c r="AB9" i="6"/>
  <c r="Z15" i="6"/>
  <c r="AB8" i="6"/>
  <c r="AB43" i="6"/>
  <c r="AB24" i="6"/>
  <c r="Z46" i="6"/>
  <c r="AB45" i="6"/>
  <c r="Z22" i="6"/>
  <c r="Z31" i="6"/>
  <c r="Z11" i="6"/>
  <c r="AB11" i="6"/>
  <c r="AB36" i="6"/>
  <c r="AA36" i="6"/>
  <c r="AF36" i="6"/>
  <c r="AI36" i="6"/>
  <c r="Z28" i="6"/>
  <c r="AB35" i="6"/>
  <c r="Z24" i="6"/>
  <c r="Z23" i="6"/>
  <c r="Z10" i="6"/>
  <c r="AB22" i="6"/>
  <c r="AB44" i="6"/>
  <c r="Z17" i="6"/>
  <c r="AA17" i="6"/>
  <c r="AF17" i="6"/>
  <c r="AI17" i="6"/>
  <c r="AB29" i="6"/>
  <c r="Z35" i="6"/>
  <c r="Z43" i="6"/>
  <c r="Z9" i="6"/>
  <c r="AA9" i="6"/>
  <c r="AI9" i="6"/>
  <c r="AB31" i="6"/>
  <c r="Z38" i="6"/>
  <c r="AA38" i="6"/>
  <c r="AF38" i="6"/>
  <c r="AK38" i="6"/>
  <c r="AB23" i="6"/>
  <c r="AB15" i="6"/>
  <c r="AB10" i="6"/>
  <c r="Z21" i="6"/>
  <c r="AA21" i="6"/>
  <c r="AF21" i="6"/>
  <c r="AI21" i="6"/>
  <c r="Z44" i="6"/>
  <c r="Z16" i="6"/>
  <c r="AA16" i="6"/>
  <c r="AF16" i="6"/>
  <c r="AK16" i="6"/>
  <c r="AB46" i="6"/>
  <c r="Z45" i="6"/>
  <c r="Z8" i="6"/>
  <c r="Z29" i="6"/>
  <c r="AE21" i="6"/>
  <c r="AE8" i="6"/>
  <c r="AE43" i="6"/>
  <c r="AE22" i="6"/>
  <c r="AE28" i="6"/>
  <c r="AE16" i="6"/>
  <c r="AE30" i="6"/>
  <c r="AE9" i="6"/>
  <c r="AE44" i="6"/>
  <c r="AE31" i="6"/>
  <c r="AE23" i="6"/>
  <c r="AE35" i="6"/>
  <c r="AE36" i="6"/>
  <c r="AE45" i="6"/>
  <c r="AE24" i="6"/>
  <c r="AE37" i="6"/>
  <c r="AE17" i="6"/>
  <c r="AE46" i="6"/>
  <c r="AE15" i="6"/>
  <c r="AE10" i="6"/>
  <c r="AE38" i="6"/>
  <c r="AA37" i="6"/>
  <c r="AF37" i="6"/>
  <c r="AK37" i="6"/>
  <c r="AA44" i="6"/>
  <c r="AF44" i="6"/>
  <c r="AI44" i="6"/>
  <c r="AA30" i="6"/>
  <c r="AF30" i="6"/>
  <c r="AI30" i="6"/>
  <c r="AA28" i="6"/>
  <c r="AF28" i="6"/>
  <c r="AI28" i="6"/>
  <c r="AA29" i="6"/>
  <c r="AF29" i="6"/>
  <c r="AI29" i="6"/>
  <c r="AA24" i="6"/>
  <c r="AF24" i="6"/>
  <c r="AI24" i="6"/>
  <c r="AA11" i="6"/>
  <c r="AF11" i="6"/>
  <c r="AK11" i="6"/>
  <c r="AA45" i="6"/>
  <c r="AF45" i="6"/>
  <c r="AI45" i="6"/>
  <c r="AA46" i="6"/>
  <c r="AF46" i="6"/>
  <c r="AK46" i="6"/>
  <c r="AA10" i="6"/>
  <c r="AF10" i="6"/>
  <c r="AK10" i="6"/>
  <c r="AA15" i="6"/>
  <c r="AF15" i="6"/>
  <c r="AI15" i="6"/>
  <c r="AA23" i="6"/>
  <c r="AF23" i="6"/>
  <c r="AI23" i="6"/>
  <c r="AA35" i="6"/>
  <c r="AF35" i="6"/>
  <c r="AI35" i="6"/>
  <c r="AJ36" i="6"/>
  <c r="AL36" i="6"/>
  <c r="AM36" i="6"/>
  <c r="AA43" i="6"/>
  <c r="AF43" i="6"/>
  <c r="AI43" i="6"/>
  <c r="AA8" i="6"/>
  <c r="AF8" i="6"/>
  <c r="AI8" i="6"/>
  <c r="AJ9" i="6"/>
  <c r="AK9" i="6"/>
  <c r="AA22" i="6"/>
  <c r="AF22" i="6"/>
  <c r="AI22" i="6"/>
  <c r="AJ22" i="6"/>
  <c r="AL22" i="6"/>
  <c r="AA31" i="6"/>
  <c r="AF31" i="6"/>
  <c r="AI31" i="6"/>
  <c r="AK30" i="6"/>
  <c r="AK17" i="6"/>
  <c r="AM17" i="6"/>
  <c r="AI16" i="6"/>
  <c r="AM38" i="6"/>
  <c r="AI38" i="6"/>
  <c r="AK24" i="6"/>
  <c r="AI37" i="6"/>
  <c r="AJ28" i="6"/>
  <c r="AK28" i="6"/>
  <c r="AL28" i="6"/>
  <c r="AM28" i="6"/>
  <c r="AM24" i="6"/>
  <c r="AJ15" i="6"/>
  <c r="AK15" i="6"/>
  <c r="AL15" i="6"/>
  <c r="AM15" i="6"/>
  <c r="AN15" i="6"/>
  <c r="AO15" i="6"/>
  <c r="AW15" i="6"/>
  <c r="AJ29" i="6"/>
  <c r="AK29" i="6"/>
  <c r="AJ43" i="6"/>
  <c r="AK43" i="6"/>
  <c r="AK45" i="6"/>
  <c r="AM11" i="6"/>
  <c r="AI11" i="6"/>
  <c r="AJ44" i="6"/>
  <c r="AL44" i="6"/>
  <c r="AN44" i="6"/>
  <c r="AO44" i="6"/>
  <c r="AJ35" i="6"/>
  <c r="AK35" i="6"/>
  <c r="AL35" i="6"/>
  <c r="AM35" i="6"/>
  <c r="AN38" i="6"/>
  <c r="AO38" i="6"/>
  <c r="AK23" i="6"/>
  <c r="AM46" i="6"/>
  <c r="AJ8" i="6"/>
  <c r="AK8" i="6"/>
  <c r="AL10" i="6"/>
  <c r="AM10" i="6"/>
  <c r="AI10" i="6"/>
  <c r="AI46" i="6"/>
  <c r="AM31" i="6"/>
  <c r="AK31" i="6"/>
  <c r="AJ21" i="6"/>
  <c r="AK21" i="6"/>
  <c r="AL9" i="6"/>
  <c r="AN9" i="6"/>
  <c r="AO9" i="6"/>
  <c r="AK36" i="6"/>
  <c r="AK22" i="6"/>
  <c r="AN36" i="6"/>
  <c r="AO36" i="6"/>
  <c r="AN22" i="6"/>
  <c r="AO22" i="6"/>
  <c r="AM22" i="6"/>
  <c r="AL30" i="6"/>
  <c r="AN30" i="6"/>
  <c r="AO30" i="6"/>
  <c r="AK44" i="6"/>
  <c r="AL16" i="6"/>
  <c r="AN16" i="6"/>
  <c r="AO16" i="6"/>
  <c r="AL29" i="6"/>
  <c r="AM29" i="6"/>
  <c r="AN17" i="6"/>
  <c r="AP17" i="6"/>
  <c r="AQ17" i="6"/>
  <c r="AL23" i="6"/>
  <c r="AN23" i="6"/>
  <c r="AO23" i="6"/>
  <c r="AP23" i="6"/>
  <c r="AL43" i="6"/>
  <c r="AM43" i="6"/>
  <c r="AN46" i="6"/>
  <c r="AO46" i="6"/>
  <c r="AL45" i="6"/>
  <c r="AN45" i="6"/>
  <c r="AO45" i="6"/>
  <c r="AP45" i="6"/>
  <c r="AM44" i="6"/>
  <c r="AN10" i="6"/>
  <c r="AO10" i="6"/>
  <c r="AP10" i="6"/>
  <c r="AR10" i="6"/>
  <c r="AS10" i="6"/>
  <c r="AL8" i="6"/>
  <c r="AM8" i="6"/>
  <c r="AN11" i="6"/>
  <c r="AO11" i="6"/>
  <c r="AL37" i="6"/>
  <c r="AM37" i="6"/>
  <c r="AN35" i="6"/>
  <c r="AV35" i="6"/>
  <c r="AX35" i="6"/>
  <c r="AL21" i="6"/>
  <c r="AM21" i="6"/>
  <c r="AN21" i="6"/>
  <c r="AO21" i="6"/>
  <c r="AW21" i="6"/>
  <c r="BF21" i="6"/>
  <c r="AN31" i="6"/>
  <c r="AP31" i="6"/>
  <c r="AQ31" i="6"/>
  <c r="AM9" i="6"/>
  <c r="AV15" i="6"/>
  <c r="AX15" i="6"/>
  <c r="AN28" i="6"/>
  <c r="AV28" i="6"/>
  <c r="AX28" i="6"/>
  <c r="AP38" i="6"/>
  <c r="AQ38" i="6"/>
  <c r="BF15" i="6"/>
  <c r="AM30" i="6"/>
  <c r="AP46" i="6"/>
  <c r="AQ46" i="6"/>
  <c r="AN43" i="6"/>
  <c r="AV43" i="6"/>
  <c r="AX43" i="6"/>
  <c r="AP44" i="6"/>
  <c r="AQ44" i="6"/>
  <c r="AM45" i="6"/>
  <c r="AP22" i="6"/>
  <c r="AQ22" i="6"/>
  <c r="AM23" i="6"/>
  <c r="AP16" i="6"/>
  <c r="AR16" i="6"/>
  <c r="AS16" i="6"/>
  <c r="AM16" i="6"/>
  <c r="AO17" i="6"/>
  <c r="AN29" i="6"/>
  <c r="AO29" i="6"/>
  <c r="AP30" i="6"/>
  <c r="AQ30" i="6"/>
  <c r="AO31" i="6"/>
  <c r="AO35" i="6"/>
  <c r="AW35" i="6"/>
  <c r="BF35" i="6"/>
  <c r="AN24" i="6"/>
  <c r="AP24" i="6"/>
  <c r="AQ24" i="6"/>
  <c r="AV21" i="6"/>
  <c r="AX21" i="6"/>
  <c r="AN37" i="6"/>
  <c r="AO37" i="6"/>
  <c r="AP36" i="6"/>
  <c r="AQ36" i="6"/>
  <c r="AP9" i="6"/>
  <c r="AQ9" i="6"/>
  <c r="AP11" i="6"/>
  <c r="AQ11" i="6"/>
  <c r="AN8" i="6"/>
  <c r="AV8" i="6"/>
  <c r="AX8" i="6"/>
  <c r="AQ10" i="6"/>
  <c r="AO28" i="6"/>
  <c r="AW28" i="6"/>
  <c r="BF28" i="6"/>
  <c r="AR45" i="6"/>
  <c r="AS45" i="6"/>
  <c r="AQ45" i="6"/>
  <c r="AR23" i="6"/>
  <c r="AS23" i="6"/>
  <c r="AQ23" i="6"/>
  <c r="AR17" i="6"/>
  <c r="AS17" i="6"/>
  <c r="AT16" i="6"/>
  <c r="AU16" i="6"/>
  <c r="AW16" i="6"/>
  <c r="AQ16" i="6"/>
  <c r="AO43" i="6"/>
  <c r="AW43" i="6"/>
  <c r="BF43" i="6"/>
  <c r="AR44" i="6"/>
  <c r="AS44" i="6"/>
  <c r="AW44" i="6"/>
  <c r="AR30" i="6"/>
  <c r="AS30" i="6"/>
  <c r="AR46" i="6"/>
  <c r="AS46" i="6"/>
  <c r="AT45" i="6"/>
  <c r="AU45" i="6"/>
  <c r="AW45" i="6"/>
  <c r="AR22" i="6"/>
  <c r="AV22" i="6"/>
  <c r="AX22" i="6"/>
  <c r="AP29" i="6"/>
  <c r="AQ29" i="6"/>
  <c r="AR29" i="6"/>
  <c r="AS29" i="6"/>
  <c r="AW29" i="6"/>
  <c r="AR24" i="6"/>
  <c r="AS24" i="6"/>
  <c r="AT23" i="6"/>
  <c r="AU23" i="6"/>
  <c r="AW23" i="6"/>
  <c r="AO8" i="6"/>
  <c r="AW8" i="6"/>
  <c r="BF8" i="6"/>
  <c r="AP37" i="6"/>
  <c r="AR37" i="6"/>
  <c r="AS37" i="6"/>
  <c r="AO24" i="6"/>
  <c r="AR11" i="6"/>
  <c r="AS11" i="6"/>
  <c r="AT11" i="6"/>
  <c r="AU11" i="6"/>
  <c r="AW11" i="6"/>
  <c r="AR9" i="6"/>
  <c r="AV9" i="6"/>
  <c r="AX9" i="6"/>
  <c r="AY15" i="6"/>
  <c r="BG15" i="6"/>
  <c r="BI15" i="6"/>
  <c r="BL15" i="6"/>
  <c r="AR36" i="6"/>
  <c r="AR38" i="6"/>
  <c r="AS38" i="6"/>
  <c r="AV16" i="6"/>
  <c r="AX16" i="6"/>
  <c r="AV44" i="6"/>
  <c r="AX44" i="6"/>
  <c r="AY44" i="6"/>
  <c r="AT17" i="6"/>
  <c r="AT46" i="6"/>
  <c r="AU46" i="6"/>
  <c r="AW46" i="6"/>
  <c r="AS22" i="6"/>
  <c r="AW22" i="6"/>
  <c r="AY21" i="6"/>
  <c r="BG21" i="6"/>
  <c r="BI21" i="6"/>
  <c r="BO21" i="6"/>
  <c r="AT24" i="6"/>
  <c r="AV24" i="6"/>
  <c r="AX24" i="6"/>
  <c r="AR31" i="6"/>
  <c r="AS31" i="6"/>
  <c r="AT31" i="6"/>
  <c r="AV31" i="6"/>
  <c r="AV29" i="6"/>
  <c r="AX29" i="6"/>
  <c r="AY28" i="6"/>
  <c r="BG28" i="6"/>
  <c r="BI28" i="6"/>
  <c r="AQ37" i="6"/>
  <c r="AV11" i="6"/>
  <c r="AX11" i="6"/>
  <c r="AT10" i="6"/>
  <c r="AU10" i="6"/>
  <c r="AW10" i="6"/>
  <c r="AS9" i="6"/>
  <c r="AW9" i="6"/>
  <c r="AY9" i="6"/>
  <c r="BA9" i="6"/>
  <c r="AV23" i="6"/>
  <c r="AY23" i="6"/>
  <c r="BR15" i="6"/>
  <c r="BQ15" i="6"/>
  <c r="BK15" i="6"/>
  <c r="BP15" i="6"/>
  <c r="BM15" i="6"/>
  <c r="BN15" i="6"/>
  <c r="BO15" i="6"/>
  <c r="BJ15" i="6"/>
  <c r="AV45" i="6"/>
  <c r="AY45" i="6"/>
  <c r="AT37" i="6"/>
  <c r="AV37" i="6"/>
  <c r="AT38" i="6"/>
  <c r="AV36" i="6"/>
  <c r="AX36" i="6"/>
  <c r="AS36" i="6"/>
  <c r="AW36" i="6"/>
  <c r="AY43" i="6"/>
  <c r="BG43" i="6"/>
  <c r="BI43" i="6"/>
  <c r="BK43" i="6"/>
  <c r="AY16" i="6"/>
  <c r="BA16" i="6"/>
  <c r="AV17" i="6"/>
  <c r="AU17" i="6"/>
  <c r="AW17" i="6"/>
  <c r="AV46" i="6"/>
  <c r="AX46" i="6"/>
  <c r="AY29" i="6"/>
  <c r="AZ29" i="6"/>
  <c r="BM21" i="6"/>
  <c r="AT30" i="6"/>
  <c r="AU30" i="6"/>
  <c r="AW30" i="6"/>
  <c r="BL21" i="6"/>
  <c r="AY22" i="6"/>
  <c r="AZ22" i="6"/>
  <c r="BF22" i="6"/>
  <c r="BK21" i="6"/>
  <c r="BR21" i="6"/>
  <c r="BN21" i="6"/>
  <c r="BQ21" i="6"/>
  <c r="BJ21" i="6"/>
  <c r="BP21" i="6"/>
  <c r="AU31" i="6"/>
  <c r="AW31" i="6"/>
  <c r="AY24" i="6"/>
  <c r="BB24" i="6"/>
  <c r="AU24" i="6"/>
  <c r="AW24" i="6"/>
  <c r="AV10" i="6"/>
  <c r="AX10" i="6"/>
  <c r="AY11" i="6"/>
  <c r="BA11" i="6"/>
  <c r="AZ9" i="6"/>
  <c r="BF9" i="6"/>
  <c r="AY8" i="6"/>
  <c r="BG8" i="6"/>
  <c r="BI8" i="6"/>
  <c r="BL8" i="6"/>
  <c r="BT15" i="6"/>
  <c r="AX23" i="6"/>
  <c r="BS15" i="6"/>
  <c r="AX45" i="6"/>
  <c r="AU37" i="6"/>
  <c r="AW37" i="6"/>
  <c r="AY37" i="6"/>
  <c r="AX37" i="6"/>
  <c r="AV38" i="6"/>
  <c r="AU38" i="6"/>
  <c r="AW38" i="6"/>
  <c r="AY35" i="6"/>
  <c r="BG35" i="6"/>
  <c r="BI35" i="6"/>
  <c r="AY36" i="6"/>
  <c r="AZ23" i="6"/>
  <c r="BA23" i="6"/>
  <c r="AY31" i="6"/>
  <c r="AX31" i="6"/>
  <c r="BA45" i="6"/>
  <c r="AZ45" i="6"/>
  <c r="BL28" i="6"/>
  <c r="BK28" i="6"/>
  <c r="BR28" i="6"/>
  <c r="BN28" i="6"/>
  <c r="BM28" i="6"/>
  <c r="BP28" i="6"/>
  <c r="BO28" i="6"/>
  <c r="BQ28" i="6"/>
  <c r="BJ28" i="6"/>
  <c r="BA44" i="6"/>
  <c r="AZ44" i="6"/>
  <c r="BP43" i="6"/>
  <c r="BQ43" i="6"/>
  <c r="AY46" i="6"/>
  <c r="AZ46" i="6"/>
  <c r="BM43" i="6"/>
  <c r="BJ43" i="6"/>
  <c r="BL43" i="6"/>
  <c r="BN43" i="6"/>
  <c r="AZ16" i="6"/>
  <c r="BO43" i="6"/>
  <c r="BR43" i="6"/>
  <c r="AX17" i="6"/>
  <c r="AY17" i="6"/>
  <c r="BA22" i="6"/>
  <c r="BB23" i="6"/>
  <c r="BA29" i="6"/>
  <c r="AZ11" i="6"/>
  <c r="BB11" i="6"/>
  <c r="BC11" i="6"/>
  <c r="BS21" i="6"/>
  <c r="BT21" i="6"/>
  <c r="AV30" i="6"/>
  <c r="AY30" i="6"/>
  <c r="BA30" i="6"/>
  <c r="BA24" i="6"/>
  <c r="AZ24" i="6"/>
  <c r="BM8" i="6"/>
  <c r="AY10" i="6"/>
  <c r="AZ10" i="6"/>
  <c r="BQ8" i="6"/>
  <c r="BP8" i="6"/>
  <c r="BJ8" i="6"/>
  <c r="BR8" i="6"/>
  <c r="BO8" i="6"/>
  <c r="BK8" i="6"/>
  <c r="BN8" i="6"/>
  <c r="AZ37" i="6"/>
  <c r="BA37" i="6"/>
  <c r="BA36" i="6"/>
  <c r="AZ36" i="6"/>
  <c r="BN35" i="6"/>
  <c r="BK35" i="6"/>
  <c r="BM35" i="6"/>
  <c r="BR35" i="6"/>
  <c r="BO35" i="6"/>
  <c r="BJ35" i="6"/>
  <c r="BP35" i="6"/>
  <c r="BL35" i="6"/>
  <c r="BQ35" i="6"/>
  <c r="AY38" i="6"/>
  <c r="AX38" i="6"/>
  <c r="BT43" i="6"/>
  <c r="BS43" i="6"/>
  <c r="BB31" i="6"/>
  <c r="BA31" i="6"/>
  <c r="AZ31" i="6"/>
  <c r="BF44" i="6"/>
  <c r="BB44" i="6"/>
  <c r="BG44" i="6"/>
  <c r="BI44" i="6"/>
  <c r="BB45" i="6"/>
  <c r="BA46" i="6"/>
  <c r="BT28" i="6"/>
  <c r="BS28" i="6"/>
  <c r="BB22" i="6"/>
  <c r="BG22" i="6"/>
  <c r="BI22" i="6"/>
  <c r="BD24" i="6"/>
  <c r="BC24" i="6"/>
  <c r="BF29" i="6"/>
  <c r="BB46" i="6"/>
  <c r="BC46" i="6"/>
  <c r="BB16" i="6"/>
  <c r="BD16" i="6"/>
  <c r="BD11" i="6"/>
  <c r="AZ30" i="6"/>
  <c r="BB29" i="6"/>
  <c r="BG29" i="6"/>
  <c r="BI29" i="6"/>
  <c r="BB17" i="6"/>
  <c r="AZ17" i="6"/>
  <c r="BA17" i="6"/>
  <c r="AX30" i="6"/>
  <c r="BA10" i="6"/>
  <c r="BB10" i="6"/>
  <c r="BS8" i="6"/>
  <c r="BT8" i="6"/>
  <c r="AZ38" i="6"/>
  <c r="BA38" i="6"/>
  <c r="BB38" i="6"/>
  <c r="BT35" i="6"/>
  <c r="BS35" i="6"/>
  <c r="BF36" i="6"/>
  <c r="BB36" i="6"/>
  <c r="BG36" i="6"/>
  <c r="BI36" i="6"/>
  <c r="BB37" i="6"/>
  <c r="BB30" i="6"/>
  <c r="BC30" i="6"/>
  <c r="BC23" i="6"/>
  <c r="BD23" i="6"/>
  <c r="BD46" i="6"/>
  <c r="BC31" i="6"/>
  <c r="BD31" i="6"/>
  <c r="BQ22" i="6"/>
  <c r="BL22" i="6"/>
  <c r="BJ22" i="6"/>
  <c r="BR22" i="6"/>
  <c r="BM22" i="6"/>
  <c r="BP22" i="6"/>
  <c r="BO22" i="6"/>
  <c r="BK22" i="6"/>
  <c r="BN22" i="6"/>
  <c r="BD45" i="6"/>
  <c r="BC45" i="6"/>
  <c r="BL44" i="6"/>
  <c r="BK44" i="6"/>
  <c r="BJ44" i="6"/>
  <c r="BQ44" i="6"/>
  <c r="BM44" i="6"/>
  <c r="BO44" i="6"/>
  <c r="BR44" i="6"/>
  <c r="BP44" i="6"/>
  <c r="BN44" i="6"/>
  <c r="BC16" i="6"/>
  <c r="BF16" i="6"/>
  <c r="BD17" i="6"/>
  <c r="BC17" i="6"/>
  <c r="BB9" i="6"/>
  <c r="BG9" i="6"/>
  <c r="BI9" i="6"/>
  <c r="BQ9" i="6"/>
  <c r="BC37" i="6"/>
  <c r="BD37" i="6"/>
  <c r="BK36" i="6"/>
  <c r="BO36" i="6"/>
  <c r="BN36" i="6"/>
  <c r="BM36" i="6"/>
  <c r="BL36" i="6"/>
  <c r="BR36" i="6"/>
  <c r="BJ36" i="6"/>
  <c r="BP36" i="6"/>
  <c r="BQ36" i="6"/>
  <c r="BC38" i="6"/>
  <c r="BD38" i="6"/>
  <c r="BD30" i="6"/>
  <c r="BE31" i="6"/>
  <c r="BN29" i="6"/>
  <c r="BK29" i="6"/>
  <c r="BJ29" i="6"/>
  <c r="BM29" i="6"/>
  <c r="BP29" i="6"/>
  <c r="BR29" i="6"/>
  <c r="BL29" i="6"/>
  <c r="BQ29" i="6"/>
  <c r="BO29" i="6"/>
  <c r="BD10" i="6"/>
  <c r="BC10" i="6"/>
  <c r="BS22" i="6"/>
  <c r="BT22" i="6"/>
  <c r="BT44" i="6"/>
  <c r="BS44" i="6"/>
  <c r="BE24" i="6"/>
  <c r="BF23" i="6"/>
  <c r="BE23" i="6"/>
  <c r="BG23" i="6"/>
  <c r="BI23" i="6"/>
  <c r="BE46" i="6"/>
  <c r="BF45" i="6"/>
  <c r="BE45" i="6"/>
  <c r="BG45" i="6"/>
  <c r="BI45" i="6"/>
  <c r="BF30" i="6"/>
  <c r="BE17" i="6"/>
  <c r="BF17" i="6"/>
  <c r="BE16" i="6"/>
  <c r="BG16" i="6"/>
  <c r="BI16" i="6"/>
  <c r="BQ16" i="6"/>
  <c r="BL9" i="6"/>
  <c r="BK9" i="6"/>
  <c r="BP9" i="6"/>
  <c r="BJ9" i="6"/>
  <c r="BO9" i="6"/>
  <c r="BN9" i="6"/>
  <c r="BR9" i="6"/>
  <c r="BS9" i="6"/>
  <c r="BM9" i="6"/>
  <c r="BU15" i="6"/>
  <c r="BV15" i="6"/>
  <c r="BS36" i="6"/>
  <c r="BT36" i="6"/>
  <c r="BE38" i="6"/>
  <c r="BE37" i="6"/>
  <c r="BG37" i="6"/>
  <c r="BI37" i="6"/>
  <c r="BF37" i="6"/>
  <c r="BE30" i="6"/>
  <c r="BG30" i="6"/>
  <c r="BI30" i="6"/>
  <c r="BK30" i="6"/>
  <c r="BF46" i="6"/>
  <c r="BG46" i="6"/>
  <c r="BI46" i="6"/>
  <c r="BE11" i="6"/>
  <c r="BE10" i="6"/>
  <c r="BG10" i="6"/>
  <c r="BI10" i="6"/>
  <c r="BF10" i="6"/>
  <c r="BT29" i="6"/>
  <c r="BS29" i="6"/>
  <c r="BL23" i="6"/>
  <c r="BJ23" i="6"/>
  <c r="BQ23" i="6"/>
  <c r="BM23" i="6"/>
  <c r="BP23" i="6"/>
  <c r="BO23" i="6"/>
  <c r="BK23" i="6"/>
  <c r="BN23" i="6"/>
  <c r="BR23" i="6"/>
  <c r="BG31" i="6"/>
  <c r="BI31" i="6"/>
  <c r="BF31" i="6"/>
  <c r="BF24" i="6"/>
  <c r="BG24" i="6"/>
  <c r="BI24" i="6"/>
  <c r="BU44" i="6"/>
  <c r="BU43" i="6"/>
  <c r="BU21" i="6"/>
  <c r="BU22" i="6"/>
  <c r="BR45" i="6"/>
  <c r="BK45" i="6"/>
  <c r="BJ45" i="6"/>
  <c r="BL45" i="6"/>
  <c r="BP45" i="6"/>
  <c r="BN45" i="6"/>
  <c r="BQ45" i="6"/>
  <c r="BO45" i="6"/>
  <c r="BM45" i="6"/>
  <c r="BG17" i="6"/>
  <c r="BI17" i="6"/>
  <c r="BR17" i="6"/>
  <c r="BN17" i="6"/>
  <c r="BQ17" i="6"/>
  <c r="BP16" i="6"/>
  <c r="BN16" i="6"/>
  <c r="BL16" i="6"/>
  <c r="BJ16" i="6"/>
  <c r="BR16" i="6"/>
  <c r="BS16" i="6"/>
  <c r="BK16" i="6"/>
  <c r="BO16" i="6"/>
  <c r="BM16" i="6"/>
  <c r="BT9" i="6"/>
  <c r="BU9" i="6"/>
  <c r="BW15" i="6"/>
  <c r="BJ37" i="6"/>
  <c r="BQ37" i="6"/>
  <c r="BR37" i="6"/>
  <c r="BN37" i="6"/>
  <c r="BO37" i="6"/>
  <c r="BM37" i="6"/>
  <c r="BP37" i="6"/>
  <c r="BL37" i="6"/>
  <c r="BK37" i="6"/>
  <c r="BF38" i="6"/>
  <c r="BG38" i="6"/>
  <c r="BI38" i="6"/>
  <c r="BU35" i="6"/>
  <c r="BU36" i="6"/>
  <c r="BM30" i="6"/>
  <c r="BR30" i="6"/>
  <c r="BJ30" i="6"/>
  <c r="BQ30" i="6"/>
  <c r="BP30" i="6"/>
  <c r="BL30" i="6"/>
  <c r="BN30" i="6"/>
  <c r="BO30" i="6"/>
  <c r="BR31" i="6"/>
  <c r="BK31" i="6"/>
  <c r="BJ31" i="6"/>
  <c r="BQ31" i="6"/>
  <c r="BP31" i="6"/>
  <c r="BN31" i="6"/>
  <c r="BL31" i="6"/>
  <c r="BM31" i="6"/>
  <c r="BO31" i="6"/>
  <c r="BW43" i="6"/>
  <c r="BV43" i="6"/>
  <c r="BV44" i="6"/>
  <c r="BW44" i="6"/>
  <c r="BL10" i="6"/>
  <c r="BO10" i="6"/>
  <c r="BP10" i="6"/>
  <c r="BN10" i="6"/>
  <c r="BK10" i="6"/>
  <c r="BJ10" i="6"/>
  <c r="BM10" i="6"/>
  <c r="BR10" i="6"/>
  <c r="BQ10" i="6"/>
  <c r="BF11" i="6"/>
  <c r="BG11" i="6"/>
  <c r="BI11" i="6"/>
  <c r="BW22" i="6"/>
  <c r="BV22" i="6"/>
  <c r="BS23" i="6"/>
  <c r="BT23" i="6"/>
  <c r="BJ24" i="6"/>
  <c r="BN24" i="6"/>
  <c r="BM24" i="6"/>
  <c r="BP24" i="6"/>
  <c r="BO24" i="6"/>
  <c r="BL24" i="6"/>
  <c r="BK24" i="6"/>
  <c r="BQ24" i="6"/>
  <c r="BR24" i="6"/>
  <c r="BS45" i="6"/>
  <c r="BT45" i="6"/>
  <c r="BV21" i="6"/>
  <c r="BW21" i="6"/>
  <c r="BR46" i="6"/>
  <c r="BK46" i="6"/>
  <c r="BJ46" i="6"/>
  <c r="BN46" i="6"/>
  <c r="BM46" i="6"/>
  <c r="BP46" i="6"/>
  <c r="BL46" i="6"/>
  <c r="BQ46" i="6"/>
  <c r="BO46" i="6"/>
  <c r="BU29" i="6"/>
  <c r="BU28" i="6"/>
  <c r="BL17" i="6"/>
  <c r="BO17" i="6"/>
  <c r="BP17" i="6"/>
  <c r="BT17" i="6"/>
  <c r="BM17" i="6"/>
  <c r="BK17" i="6"/>
  <c r="BJ17" i="6"/>
  <c r="BS17" i="6"/>
  <c r="BT16" i="6"/>
  <c r="BU8" i="6"/>
  <c r="BV8" i="6"/>
  <c r="BW35" i="6"/>
  <c r="BV35" i="6"/>
  <c r="BM38" i="6"/>
  <c r="BP38" i="6"/>
  <c r="BQ38" i="6"/>
  <c r="BL38" i="6"/>
  <c r="BN38" i="6"/>
  <c r="BJ38" i="6"/>
  <c r="BO38" i="6"/>
  <c r="BR38" i="6"/>
  <c r="BK38" i="6"/>
  <c r="BS37" i="6"/>
  <c r="BT37" i="6"/>
  <c r="BV36" i="6"/>
  <c r="BW36" i="6"/>
  <c r="BS30" i="6"/>
  <c r="BT30" i="6"/>
  <c r="BS10" i="6"/>
  <c r="BT10" i="6"/>
  <c r="BW28" i="6"/>
  <c r="BV28" i="6"/>
  <c r="BV29" i="6"/>
  <c r="BW29" i="6"/>
  <c r="BW9" i="6"/>
  <c r="BV9" i="6"/>
  <c r="BT46" i="6"/>
  <c r="BS46" i="6"/>
  <c r="BM11" i="6"/>
  <c r="BL11" i="6"/>
  <c r="BJ11" i="6"/>
  <c r="BN11" i="6"/>
  <c r="BQ11" i="6"/>
  <c r="BO11" i="6"/>
  <c r="BK11" i="6"/>
  <c r="BR11" i="6"/>
  <c r="BP11" i="6"/>
  <c r="BT24" i="6"/>
  <c r="BS24" i="6"/>
  <c r="BT31" i="6"/>
  <c r="BS31" i="6"/>
  <c r="BU16" i="6"/>
  <c r="BV16" i="6"/>
  <c r="BW8" i="6"/>
  <c r="BU17" i="6"/>
  <c r="BV17" i="6"/>
  <c r="BT38" i="6"/>
  <c r="BS38" i="6"/>
  <c r="BW16" i="6"/>
  <c r="BX16" i="6"/>
  <c r="BU24" i="6"/>
  <c r="BV24" i="6"/>
  <c r="BU45" i="6"/>
  <c r="BV45" i="6"/>
  <c r="BU46" i="6"/>
  <c r="BW46" i="6"/>
  <c r="BU30" i="6"/>
  <c r="BV30" i="6"/>
  <c r="BU23" i="6"/>
  <c r="BU31" i="6"/>
  <c r="BS11" i="6"/>
  <c r="BT11" i="6"/>
  <c r="BW17" i="6"/>
  <c r="BX17" i="6"/>
  <c r="BZ17" i="6"/>
  <c r="BU37" i="6"/>
  <c r="BW37" i="6"/>
  <c r="BX15" i="6"/>
  <c r="BY15" i="6"/>
  <c r="BU38" i="6"/>
  <c r="BV38" i="6"/>
  <c r="BW24" i="6"/>
  <c r="BX22" i="6"/>
  <c r="BW30" i="6"/>
  <c r="BX30" i="6"/>
  <c r="BY30" i="6"/>
  <c r="BW45" i="6"/>
  <c r="BX45" i="6"/>
  <c r="BV46" i="6"/>
  <c r="BX44" i="6"/>
  <c r="BU10" i="6"/>
  <c r="BV10" i="6"/>
  <c r="BV23" i="6"/>
  <c r="BW23" i="6"/>
  <c r="BZ16" i="6"/>
  <c r="BY16" i="6"/>
  <c r="BV31" i="6"/>
  <c r="BW31" i="6"/>
  <c r="BU11" i="6"/>
  <c r="BY17" i="6"/>
  <c r="BZ15" i="6"/>
  <c r="BX43" i="6"/>
  <c r="BZ43" i="6"/>
  <c r="BV37" i="6"/>
  <c r="BX37" i="6"/>
  <c r="BW38" i="6"/>
  <c r="BX24" i="6"/>
  <c r="BZ24" i="6"/>
  <c r="BX28" i="6"/>
  <c r="BY28" i="6"/>
  <c r="BX46" i="6"/>
  <c r="BZ46" i="6"/>
  <c r="BW10" i="6"/>
  <c r="BX8" i="6"/>
  <c r="BZ30" i="6"/>
  <c r="BV11" i="6"/>
  <c r="BW11" i="6"/>
  <c r="BX21" i="6"/>
  <c r="BX23" i="6"/>
  <c r="BZ45" i="6"/>
  <c r="BY45" i="6"/>
  <c r="BZ44" i="6"/>
  <c r="BY44" i="6"/>
  <c r="BX31" i="6"/>
  <c r="BX29" i="6"/>
  <c r="BZ22" i="6"/>
  <c r="BY22" i="6"/>
  <c r="CA17" i="6"/>
  <c r="BY43" i="6"/>
  <c r="CA15" i="6"/>
  <c r="CB15" i="6"/>
  <c r="BX10" i="6"/>
  <c r="BY10" i="6"/>
  <c r="BY24" i="6"/>
  <c r="BY46" i="6"/>
  <c r="CA16" i="6"/>
  <c r="CD16" i="6"/>
  <c r="BX35" i="6"/>
  <c r="BY35" i="6"/>
  <c r="BZ37" i="6"/>
  <c r="BY37" i="6"/>
  <c r="BZ28" i="6"/>
  <c r="BX36" i="6"/>
  <c r="BX38" i="6"/>
  <c r="BZ23" i="6"/>
  <c r="BY23" i="6"/>
  <c r="BY29" i="6"/>
  <c r="BZ29" i="6"/>
  <c r="CB17" i="6"/>
  <c r="CD17" i="6"/>
  <c r="CC17" i="6"/>
  <c r="BY21" i="6"/>
  <c r="BZ21" i="6"/>
  <c r="CA45" i="6"/>
  <c r="CA44" i="6"/>
  <c r="BY8" i="6"/>
  <c r="BZ8" i="6"/>
  <c r="BZ31" i="6"/>
  <c r="BY31" i="6"/>
  <c r="BX9" i="6"/>
  <c r="BX11" i="6"/>
  <c r="CA46" i="6"/>
  <c r="CD46" i="6"/>
  <c r="CD15" i="6"/>
  <c r="CC15" i="6"/>
  <c r="BZ10" i="6"/>
  <c r="CA43" i="6"/>
  <c r="CD43" i="6"/>
  <c r="CB16" i="6"/>
  <c r="CC16" i="6"/>
  <c r="BZ35" i="6"/>
  <c r="BY38" i="6"/>
  <c r="BZ38" i="6"/>
  <c r="BY36" i="6"/>
  <c r="BZ36" i="6"/>
  <c r="CA23" i="6"/>
  <c r="CB23" i="6"/>
  <c r="CA30" i="6"/>
  <c r="CA29" i="6"/>
  <c r="CD45" i="6"/>
  <c r="CB45" i="6"/>
  <c r="CC45" i="6"/>
  <c r="CA24" i="6"/>
  <c r="CA21" i="6"/>
  <c r="CA28" i="6"/>
  <c r="CA31" i="6"/>
  <c r="BY9" i="6"/>
  <c r="BZ9" i="6"/>
  <c r="CA22" i="6"/>
  <c r="BZ11" i="6"/>
  <c r="BY11" i="6"/>
  <c r="CD44" i="6"/>
  <c r="CC44" i="6"/>
  <c r="CB44" i="6"/>
  <c r="CB46" i="6"/>
  <c r="CC46" i="6"/>
  <c r="CE15" i="6"/>
  <c r="CF15" i="6"/>
  <c r="CC43" i="6"/>
  <c r="CB43" i="6"/>
  <c r="CC23" i="6"/>
  <c r="CA35" i="6"/>
  <c r="CC35" i="6"/>
  <c r="CA38" i="6"/>
  <c r="CC38" i="6"/>
  <c r="CE17" i="6"/>
  <c r="CF17" i="6"/>
  <c r="CE16" i="6"/>
  <c r="CG16" i="6"/>
  <c r="CA36" i="6"/>
  <c r="CA37" i="6"/>
  <c r="CD23" i="6"/>
  <c r="CA11" i="6"/>
  <c r="CD11" i="6"/>
  <c r="CA8" i="6"/>
  <c r="CB8" i="6"/>
  <c r="CC21" i="6"/>
  <c r="CD21" i="6"/>
  <c r="CB21" i="6"/>
  <c r="CD24" i="6"/>
  <c r="CC24" i="6"/>
  <c r="CB24" i="6"/>
  <c r="CD29" i="6"/>
  <c r="CC29" i="6"/>
  <c r="CB29" i="6"/>
  <c r="CB30" i="6"/>
  <c r="CC30" i="6"/>
  <c r="CD30" i="6"/>
  <c r="CB28" i="6"/>
  <c r="CC28" i="6"/>
  <c r="CD28" i="6"/>
  <c r="CA9" i="6"/>
  <c r="CA10" i="6"/>
  <c r="CC22" i="6"/>
  <c r="CB22" i="6"/>
  <c r="CD22" i="6"/>
  <c r="CD31" i="6"/>
  <c r="CC31" i="6"/>
  <c r="CB31" i="6"/>
  <c r="CH15" i="6"/>
  <c r="CE43" i="6"/>
  <c r="CH43" i="6"/>
  <c r="CG15" i="6"/>
  <c r="CE45" i="6"/>
  <c r="CF45" i="6"/>
  <c r="CE46" i="6"/>
  <c r="CH46" i="6"/>
  <c r="CE44" i="6"/>
  <c r="CF44" i="6"/>
  <c r="CH17" i="6"/>
  <c r="CG17" i="6"/>
  <c r="CB35" i="6"/>
  <c r="CB38" i="6"/>
  <c r="CD35" i="6"/>
  <c r="CD38" i="6"/>
  <c r="CF16" i="6"/>
  <c r="CH16" i="6"/>
  <c r="CD36" i="6"/>
  <c r="CB36" i="6"/>
  <c r="CC36" i="6"/>
  <c r="CC37" i="6"/>
  <c r="CD37" i="6"/>
  <c r="CB37" i="6"/>
  <c r="CD8" i="6"/>
  <c r="CC8" i="6"/>
  <c r="CB11" i="6"/>
  <c r="CC11" i="6"/>
  <c r="CE24" i="6"/>
  <c r="CG24" i="6"/>
  <c r="CE29" i="6"/>
  <c r="CE28" i="6"/>
  <c r="CE22" i="6"/>
  <c r="CE21" i="6"/>
  <c r="CD10" i="6"/>
  <c r="CC10" i="6"/>
  <c r="CB10" i="6"/>
  <c r="CE31" i="6"/>
  <c r="CE30" i="6"/>
  <c r="CB9" i="6"/>
  <c r="CC9" i="6"/>
  <c r="CD9" i="6"/>
  <c r="CE23" i="6"/>
  <c r="CG46" i="6"/>
  <c r="CF46" i="6"/>
  <c r="CF43" i="6"/>
  <c r="CG43" i="6"/>
  <c r="CH45" i="6"/>
  <c r="CG45" i="6"/>
  <c r="CG44" i="6"/>
  <c r="CH44" i="6"/>
  <c r="CI17" i="6"/>
  <c r="CK17" i="6"/>
  <c r="CI16" i="6"/>
  <c r="CJ16" i="6"/>
  <c r="CI15" i="6"/>
  <c r="CJ15" i="6"/>
  <c r="CE35" i="6"/>
  <c r="CG35" i="6"/>
  <c r="CE38" i="6"/>
  <c r="CE37" i="6"/>
  <c r="CE36" i="6"/>
  <c r="CF24" i="6"/>
  <c r="CH24" i="6"/>
  <c r="CE9" i="6"/>
  <c r="CH9" i="6"/>
  <c r="CE8" i="6"/>
  <c r="CH29" i="6"/>
  <c r="CG29" i="6"/>
  <c r="CF29" i="6"/>
  <c r="CF28" i="6"/>
  <c r="CH28" i="6"/>
  <c r="CG28" i="6"/>
  <c r="CF23" i="6"/>
  <c r="CG23" i="6"/>
  <c r="CH23" i="6"/>
  <c r="CE11" i="6"/>
  <c r="CE10" i="6"/>
  <c r="CH30" i="6"/>
  <c r="CG30" i="6"/>
  <c r="CF30" i="6"/>
  <c r="CG21" i="6"/>
  <c r="CH21" i="6"/>
  <c r="CF21" i="6"/>
  <c r="CH31" i="6"/>
  <c r="CF31" i="6"/>
  <c r="CG31" i="6"/>
  <c r="CG22" i="6"/>
  <c r="CH22" i="6"/>
  <c r="CF22" i="6"/>
  <c r="CI46" i="6"/>
  <c r="CJ46" i="6"/>
  <c r="CI43" i="6"/>
  <c r="CL43" i="6"/>
  <c r="CI44" i="6"/>
  <c r="CJ44" i="6"/>
  <c r="CI45" i="6"/>
  <c r="CK45" i="6"/>
  <c r="CJ17" i="6"/>
  <c r="CL17" i="6"/>
  <c r="CL15" i="6"/>
  <c r="CK15" i="6"/>
  <c r="CK16" i="6"/>
  <c r="CL16" i="6"/>
  <c r="CF35" i="6"/>
  <c r="CH35" i="6"/>
  <c r="CG38" i="6"/>
  <c r="CH38" i="6"/>
  <c r="CF38" i="6"/>
  <c r="CG36" i="6"/>
  <c r="CH36" i="6"/>
  <c r="CF36" i="6"/>
  <c r="CG37" i="6"/>
  <c r="CH37" i="6"/>
  <c r="CF37" i="6"/>
  <c r="CG9" i="6"/>
  <c r="CF9" i="6"/>
  <c r="CI30" i="6"/>
  <c r="CI28" i="6"/>
  <c r="CI31" i="6"/>
  <c r="CI29" i="6"/>
  <c r="CI23" i="6"/>
  <c r="CI21" i="6"/>
  <c r="CF10" i="6"/>
  <c r="CG10" i="6"/>
  <c r="CH10" i="6"/>
  <c r="CH11" i="6"/>
  <c r="CF11" i="6"/>
  <c r="CG11" i="6"/>
  <c r="CH8" i="6"/>
  <c r="CG8" i="6"/>
  <c r="CF8" i="6"/>
  <c r="CI24" i="6"/>
  <c r="CI22" i="6"/>
  <c r="CL46" i="6"/>
  <c r="CK46" i="6"/>
  <c r="CK43" i="6"/>
  <c r="CJ43" i="6"/>
  <c r="CL45" i="6"/>
  <c r="CK44" i="6"/>
  <c r="CL44" i="6"/>
  <c r="CJ45" i="6"/>
  <c r="CM17" i="6"/>
  <c r="CP17" i="6"/>
  <c r="CM15" i="6"/>
  <c r="CP15" i="6"/>
  <c r="CM16" i="6"/>
  <c r="CO16" i="6"/>
  <c r="CI35" i="6"/>
  <c r="CI37" i="6"/>
  <c r="CI38" i="6"/>
  <c r="CI36" i="6"/>
  <c r="CI9" i="6"/>
  <c r="CL9" i="6"/>
  <c r="CK30" i="6"/>
  <c r="CL30" i="6"/>
  <c r="CJ30" i="6"/>
  <c r="CK23" i="6"/>
  <c r="CJ23" i="6"/>
  <c r="CL23" i="6"/>
  <c r="CI11" i="6"/>
  <c r="CI10" i="6"/>
  <c r="CI8" i="6"/>
  <c r="CL22" i="6"/>
  <c r="CK22" i="6"/>
  <c r="CJ22" i="6"/>
  <c r="CJ24" i="6"/>
  <c r="CK24" i="6"/>
  <c r="CL24" i="6"/>
  <c r="CJ29" i="6"/>
  <c r="CK29" i="6"/>
  <c r="CL29" i="6"/>
  <c r="CK28" i="6"/>
  <c r="CJ28" i="6"/>
  <c r="CL28" i="6"/>
  <c r="CJ21" i="6"/>
  <c r="CK21" i="6"/>
  <c r="CL21" i="6"/>
  <c r="CL31" i="6"/>
  <c r="CJ31" i="6"/>
  <c r="CK31" i="6"/>
  <c r="CM46" i="6"/>
  <c r="CP46" i="6"/>
  <c r="CM43" i="6"/>
  <c r="CO43" i="6"/>
  <c r="CM44" i="6"/>
  <c r="CQ44" i="6"/>
  <c r="CM45" i="6"/>
  <c r="CQ45" i="6"/>
  <c r="CN17" i="6"/>
  <c r="CQ17" i="6"/>
  <c r="DA17" i="6"/>
  <c r="CO17" i="6"/>
  <c r="CO15" i="6"/>
  <c r="CN15" i="6"/>
  <c r="CQ15" i="6"/>
  <c r="CW15" i="6"/>
  <c r="CQ16" i="6"/>
  <c r="CR16" i="6"/>
  <c r="CN16" i="6"/>
  <c r="CP16" i="6"/>
  <c r="CJ35" i="6"/>
  <c r="CK35" i="6"/>
  <c r="CL35" i="6"/>
  <c r="CK36" i="6"/>
  <c r="CL36" i="6"/>
  <c r="CJ36" i="6"/>
  <c r="CJ38" i="6"/>
  <c r="CK38" i="6"/>
  <c r="CL38" i="6"/>
  <c r="CK37" i="6"/>
  <c r="CL37" i="6"/>
  <c r="CJ37" i="6"/>
  <c r="CJ9" i="6"/>
  <c r="CK9" i="6"/>
  <c r="CM21" i="6"/>
  <c r="CM24" i="6"/>
  <c r="CK10" i="6"/>
  <c r="CL10" i="6"/>
  <c r="CJ10" i="6"/>
  <c r="CP45" i="6"/>
  <c r="CN45" i="6"/>
  <c r="CJ11" i="6"/>
  <c r="CL11" i="6"/>
  <c r="CK11" i="6"/>
  <c r="CM28" i="6"/>
  <c r="CM31" i="6"/>
  <c r="CK8" i="6"/>
  <c r="CL8" i="6"/>
  <c r="CJ8" i="6"/>
  <c r="CM22" i="6"/>
  <c r="CM23" i="6"/>
  <c r="CM30" i="6"/>
  <c r="CM29" i="6"/>
  <c r="CO44" i="6"/>
  <c r="CN44" i="6"/>
  <c r="CP44" i="6"/>
  <c r="CN43" i="6"/>
  <c r="CW17" i="6"/>
  <c r="CQ46" i="6"/>
  <c r="CV46" i="6"/>
  <c r="CO46" i="6"/>
  <c r="CN46" i="6"/>
  <c r="CP43" i="6"/>
  <c r="CQ43" i="6"/>
  <c r="CR43" i="6"/>
  <c r="CO45" i="6"/>
  <c r="CT17" i="6"/>
  <c r="DB17" i="6"/>
  <c r="CV17" i="6"/>
  <c r="CY17" i="6"/>
  <c r="CS17" i="6"/>
  <c r="CR15" i="6"/>
  <c r="CU17" i="6"/>
  <c r="CX17" i="6"/>
  <c r="CR17" i="6"/>
  <c r="CU16" i="6"/>
  <c r="CW16" i="6"/>
  <c r="CV15" i="6"/>
  <c r="CX16" i="6"/>
  <c r="CY16" i="6"/>
  <c r="CV16" i="6"/>
  <c r="DB16" i="6"/>
  <c r="DA16" i="6"/>
  <c r="CT16" i="6"/>
  <c r="CS16" i="6"/>
  <c r="DA15" i="6"/>
  <c r="CS15" i="6"/>
  <c r="CX15" i="6"/>
  <c r="DB15" i="6"/>
  <c r="CY15" i="6"/>
  <c r="CU15" i="6"/>
  <c r="CT15" i="6"/>
  <c r="CM36" i="6"/>
  <c r="CM37" i="6"/>
  <c r="CM35" i="6"/>
  <c r="CM38" i="6"/>
  <c r="CM9" i="6"/>
  <c r="CN9" i="6"/>
  <c r="CM10" i="6"/>
  <c r="CP10" i="6"/>
  <c r="DA45" i="6"/>
  <c r="CU45" i="6"/>
  <c r="CX45" i="6"/>
  <c r="CS45" i="6"/>
  <c r="CR45" i="6"/>
  <c r="DB45" i="6"/>
  <c r="CY45" i="6"/>
  <c r="CW45" i="6"/>
  <c r="CV45" i="6"/>
  <c r="CT45" i="6"/>
  <c r="CM11" i="6"/>
  <c r="CM8" i="6"/>
  <c r="CO31" i="6"/>
  <c r="CN31" i="6"/>
  <c r="CQ31" i="6"/>
  <c r="CP31" i="6"/>
  <c r="CP23" i="6"/>
  <c r="CN23" i="6"/>
  <c r="CO23" i="6"/>
  <c r="CQ23" i="6"/>
  <c r="CY44" i="6"/>
  <c r="CW44" i="6"/>
  <c r="DB44" i="6"/>
  <c r="DA44" i="6"/>
  <c r="CX44" i="6"/>
  <c r="CV44" i="6"/>
  <c r="CR44" i="6"/>
  <c r="CT44" i="6"/>
  <c r="CS44" i="6"/>
  <c r="CU44" i="6"/>
  <c r="CQ28" i="6"/>
  <c r="CO28" i="6"/>
  <c r="CN28" i="6"/>
  <c r="CP28" i="6"/>
  <c r="CP29" i="6"/>
  <c r="CN29" i="6"/>
  <c r="CQ29" i="6"/>
  <c r="CO29" i="6"/>
  <c r="CN22" i="6"/>
  <c r="CO22" i="6"/>
  <c r="CQ22" i="6"/>
  <c r="CP22" i="6"/>
  <c r="CX46" i="6"/>
  <c r="CQ24" i="6"/>
  <c r="CN24" i="6"/>
  <c r="CO24" i="6"/>
  <c r="CP24" i="6"/>
  <c r="CQ30" i="6"/>
  <c r="CP30" i="6"/>
  <c r="CO30" i="6"/>
  <c r="CN30" i="6"/>
  <c r="CP21" i="6"/>
  <c r="CO21" i="6"/>
  <c r="CQ21" i="6"/>
  <c r="CN21" i="6"/>
  <c r="CY46" i="6"/>
  <c r="CT46" i="6"/>
  <c r="CW46" i="6"/>
  <c r="CU46" i="6"/>
  <c r="CS46" i="6"/>
  <c r="DB46" i="6"/>
  <c r="CR46" i="6"/>
  <c r="DA46" i="6"/>
  <c r="CT43" i="6"/>
  <c r="CW43" i="6"/>
  <c r="DD15" i="6"/>
  <c r="DK15" i="6"/>
  <c r="CU43" i="6"/>
  <c r="CY43" i="6"/>
  <c r="CV43" i="6"/>
  <c r="DB43" i="6"/>
  <c r="CX43" i="6"/>
  <c r="DA43" i="6"/>
  <c r="CS43" i="6"/>
  <c r="CO38" i="6"/>
  <c r="CN38" i="6"/>
  <c r="CQ38" i="6"/>
  <c r="CP38" i="6"/>
  <c r="CQ35" i="6"/>
  <c r="CP35" i="6"/>
  <c r="CO35" i="6"/>
  <c r="CN35" i="6"/>
  <c r="CN37" i="6"/>
  <c r="CQ37" i="6"/>
  <c r="CO37" i="6"/>
  <c r="CP37" i="6"/>
  <c r="CN36" i="6"/>
  <c r="CO36" i="6"/>
  <c r="CQ36" i="6"/>
  <c r="CP36" i="6"/>
  <c r="CO9" i="6"/>
  <c r="CQ9" i="6"/>
  <c r="CT9" i="6"/>
  <c r="CN10" i="6"/>
  <c r="CP9" i="6"/>
  <c r="CO10" i="6"/>
  <c r="CQ10" i="6"/>
  <c r="CS10" i="6"/>
  <c r="CX30" i="6"/>
  <c r="CV30" i="6"/>
  <c r="CS30" i="6"/>
  <c r="DA30" i="6"/>
  <c r="DB30" i="6"/>
  <c r="CT30" i="6"/>
  <c r="CR30" i="6"/>
  <c r="CY30" i="6"/>
  <c r="CW30" i="6"/>
  <c r="CU30" i="6"/>
  <c r="DB23" i="6"/>
  <c r="CS23" i="6"/>
  <c r="CX23" i="6"/>
  <c r="CY23" i="6"/>
  <c r="CU23" i="6"/>
  <c r="CW23" i="6"/>
  <c r="DA23" i="6"/>
  <c r="CV23" i="6"/>
  <c r="CT23" i="6"/>
  <c r="CR23" i="6"/>
  <c r="DD43" i="6"/>
  <c r="CV31" i="6"/>
  <c r="CT31" i="6"/>
  <c r="DA31" i="6"/>
  <c r="CX31" i="6"/>
  <c r="CR31" i="6"/>
  <c r="CW31" i="6"/>
  <c r="DB31" i="6"/>
  <c r="CY31" i="6"/>
  <c r="CU31" i="6"/>
  <c r="CS31" i="6"/>
  <c r="CT21" i="6"/>
  <c r="DA21" i="6"/>
  <c r="CU21" i="6"/>
  <c r="CY21" i="6"/>
  <c r="CW21" i="6"/>
  <c r="CS21" i="6"/>
  <c r="CV21" i="6"/>
  <c r="CX21" i="6"/>
  <c r="DB21" i="6"/>
  <c r="CR21" i="6"/>
  <c r="CU24" i="6"/>
  <c r="CS24" i="6"/>
  <c r="CX24" i="6"/>
  <c r="CT24" i="6"/>
  <c r="CW24" i="6"/>
  <c r="CY24" i="6"/>
  <c r="CV24" i="6"/>
  <c r="CR24" i="6"/>
  <c r="DB24" i="6"/>
  <c r="DA24" i="6"/>
  <c r="CQ8" i="6"/>
  <c r="CO8" i="6"/>
  <c r="CP8" i="6"/>
  <c r="CN8" i="6"/>
  <c r="CR29" i="6"/>
  <c r="DB29" i="6"/>
  <c r="DA29" i="6"/>
  <c r="CX29" i="6"/>
  <c r="CY29" i="6"/>
  <c r="CW29" i="6"/>
  <c r="CV29" i="6"/>
  <c r="CT29" i="6"/>
  <c r="CS29" i="6"/>
  <c r="CU29" i="6"/>
  <c r="CQ11" i="6"/>
  <c r="CP11" i="6"/>
  <c r="CO11" i="6"/>
  <c r="CN11" i="6"/>
  <c r="DB28" i="6"/>
  <c r="CT28" i="6"/>
  <c r="CY28" i="6"/>
  <c r="CR28" i="6"/>
  <c r="CW28" i="6"/>
  <c r="CU28" i="6"/>
  <c r="CS28" i="6"/>
  <c r="CX28" i="6"/>
  <c r="DA28" i="6"/>
  <c r="CV28" i="6"/>
  <c r="CS22" i="6"/>
  <c r="CV22" i="6"/>
  <c r="CT22" i="6"/>
  <c r="CX22" i="6"/>
  <c r="CY22" i="6"/>
  <c r="CR22" i="6"/>
  <c r="CU22" i="6"/>
  <c r="DA22" i="6"/>
  <c r="DB22" i="6"/>
  <c r="CW22" i="6"/>
  <c r="DI15" i="6"/>
  <c r="DE15" i="6"/>
  <c r="DF15" i="6"/>
  <c r="DJ15" i="6"/>
  <c r="DH15" i="6"/>
  <c r="DG15" i="6"/>
  <c r="DL15" i="6"/>
  <c r="CY9" i="6"/>
  <c r="CS9" i="6"/>
  <c r="CR10" i="6"/>
  <c r="CV10" i="6"/>
  <c r="CY10" i="6"/>
  <c r="CX9" i="6"/>
  <c r="DA9" i="6"/>
  <c r="DB9" i="6"/>
  <c r="DB10" i="6"/>
  <c r="CU10" i="6"/>
  <c r="CU9" i="6"/>
  <c r="CR9" i="6"/>
  <c r="CW10" i="6"/>
  <c r="DA10" i="6"/>
  <c r="CT10" i="6"/>
  <c r="CV9" i="6"/>
  <c r="CW9" i="6"/>
  <c r="CX10" i="6"/>
  <c r="CX36" i="6"/>
  <c r="CW36" i="6"/>
  <c r="CU36" i="6"/>
  <c r="CR36" i="6"/>
  <c r="DA36" i="6"/>
  <c r="CV36" i="6"/>
  <c r="DB36" i="6"/>
  <c r="CY36" i="6"/>
  <c r="CT36" i="6"/>
  <c r="CS36" i="6"/>
  <c r="DA38" i="6"/>
  <c r="DB38" i="6"/>
  <c r="CT38" i="6"/>
  <c r="CR38" i="6"/>
  <c r="CX38" i="6"/>
  <c r="CV38" i="6"/>
  <c r="CW38" i="6"/>
  <c r="CY38" i="6"/>
  <c r="CS38" i="6"/>
  <c r="CU38" i="6"/>
  <c r="CR37" i="6"/>
  <c r="CX37" i="6"/>
  <c r="CW37" i="6"/>
  <c r="CV37" i="6"/>
  <c r="CS37" i="6"/>
  <c r="CU37" i="6"/>
  <c r="CY37" i="6"/>
  <c r="DA37" i="6"/>
  <c r="CT37" i="6"/>
  <c r="DB37" i="6"/>
  <c r="CR35" i="6"/>
  <c r="DA35" i="6"/>
  <c r="CV35" i="6"/>
  <c r="CX35" i="6"/>
  <c r="CW35" i="6"/>
  <c r="CY35" i="6"/>
  <c r="CS35" i="6"/>
  <c r="CU35" i="6"/>
  <c r="DB35" i="6"/>
  <c r="CT35" i="6"/>
  <c r="CY11" i="6"/>
  <c r="CS11" i="6"/>
  <c r="DA11" i="6"/>
  <c r="CW11" i="6"/>
  <c r="CT11" i="6"/>
  <c r="CX11" i="6"/>
  <c r="CV11" i="6"/>
  <c r="CU11" i="6"/>
  <c r="CR11" i="6"/>
  <c r="DB11" i="6"/>
  <c r="CW8" i="6"/>
  <c r="CU8" i="6"/>
  <c r="CS8" i="6"/>
  <c r="DA8" i="6"/>
  <c r="CX8" i="6"/>
  <c r="CT8" i="6"/>
  <c r="CR8" i="6"/>
  <c r="CV8" i="6"/>
  <c r="DB8" i="6"/>
  <c r="CY8" i="6"/>
  <c r="DJ43" i="6"/>
  <c r="DH43" i="6"/>
  <c r="DF43" i="6"/>
  <c r="DI43" i="6"/>
  <c r="DD44" i="6"/>
  <c r="DG43" i="6"/>
  <c r="DK43" i="6"/>
  <c r="DE43" i="6"/>
  <c r="DL43" i="6"/>
  <c r="DD21" i="6"/>
  <c r="DD28" i="6"/>
  <c r="DD16" i="6"/>
  <c r="DF16" i="6"/>
  <c r="AA76" i="6"/>
  <c r="DD35" i="6"/>
  <c r="DD8" i="6"/>
  <c r="DI8" i="6"/>
  <c r="DJ44" i="6"/>
  <c r="DH44" i="6"/>
  <c r="DD45" i="6"/>
  <c r="DL44" i="6"/>
  <c r="DI44" i="6"/>
  <c r="DF44" i="6"/>
  <c r="DK44" i="6"/>
  <c r="DG44" i="6"/>
  <c r="DE44" i="6"/>
  <c r="DI28" i="6"/>
  <c r="DJ28" i="6"/>
  <c r="DK28" i="6"/>
  <c r="DH28" i="6"/>
  <c r="DE28" i="6"/>
  <c r="DG28" i="6"/>
  <c r="DF28" i="6"/>
  <c r="DL28" i="6"/>
  <c r="DD29" i="6"/>
  <c r="DE21" i="6"/>
  <c r="DG21" i="6"/>
  <c r="DK21" i="6"/>
  <c r="DI21" i="6"/>
  <c r="DL21" i="6"/>
  <c r="DH21" i="6"/>
  <c r="DJ21" i="6"/>
  <c r="DD22" i="6"/>
  <c r="DF21" i="6"/>
  <c r="DJ16" i="6"/>
  <c r="AE76" i="6"/>
  <c r="Y76" i="6"/>
  <c r="AH76" i="6"/>
  <c r="DE16" i="6"/>
  <c r="Z76" i="6"/>
  <c r="DI16" i="6"/>
  <c r="AD76" i="6"/>
  <c r="DG16" i="6"/>
  <c r="AB76" i="6"/>
  <c r="DD17" i="6"/>
  <c r="DF17" i="6"/>
  <c r="DL16" i="6"/>
  <c r="AG76" i="6"/>
  <c r="AI76" i="6"/>
  <c r="DK16" i="6"/>
  <c r="AF76" i="6"/>
  <c r="DH16" i="6"/>
  <c r="AC76" i="6"/>
  <c r="DH35" i="6"/>
  <c r="DE35" i="6"/>
  <c r="DF35" i="6"/>
  <c r="DG35" i="6"/>
  <c r="DL35" i="6"/>
  <c r="DK35" i="6"/>
  <c r="DI35" i="6"/>
  <c r="DD36" i="6"/>
  <c r="DJ35" i="6"/>
  <c r="DG8" i="6"/>
  <c r="DJ8" i="6"/>
  <c r="DH8" i="6"/>
  <c r="DK8" i="6"/>
  <c r="DF8" i="6"/>
  <c r="DD9" i="6"/>
  <c r="DG9" i="6"/>
  <c r="DL8" i="6"/>
  <c r="DE8" i="6"/>
  <c r="DL29" i="6"/>
  <c r="DD30" i="6"/>
  <c r="DK29" i="6"/>
  <c r="DF29" i="6"/>
  <c r="DJ29" i="6"/>
  <c r="DI29" i="6"/>
  <c r="DH29" i="6"/>
  <c r="DG29" i="6"/>
  <c r="DE29" i="6"/>
  <c r="DJ45" i="6"/>
  <c r="DH45" i="6"/>
  <c r="DF45" i="6"/>
  <c r="DK45" i="6"/>
  <c r="DD46" i="6"/>
  <c r="DL45" i="6"/>
  <c r="DI45" i="6"/>
  <c r="DG45" i="6"/>
  <c r="DE45" i="6"/>
  <c r="DG22" i="6"/>
  <c r="DI22" i="6"/>
  <c r="DL22" i="6"/>
  <c r="DK22" i="6"/>
  <c r="DH22" i="6"/>
  <c r="DE22" i="6"/>
  <c r="DD23" i="6"/>
  <c r="DJ22" i="6"/>
  <c r="DF22" i="6"/>
  <c r="DE17" i="6"/>
  <c r="DI17" i="6"/>
  <c r="DH17" i="6"/>
  <c r="DG17" i="6"/>
  <c r="DJ17" i="6"/>
  <c r="DK17" i="6"/>
  <c r="DL17" i="6"/>
  <c r="DD37" i="6"/>
  <c r="DL36" i="6"/>
  <c r="DG36" i="6"/>
  <c r="DE36" i="6"/>
  <c r="DJ36" i="6"/>
  <c r="DF36" i="6"/>
  <c r="DI36" i="6"/>
  <c r="DH36" i="6"/>
  <c r="DK36" i="6"/>
  <c r="DE9" i="6"/>
  <c r="DD10" i="6"/>
  <c r="DL10" i="6"/>
  <c r="AG75" i="6"/>
  <c r="AI75" i="6"/>
  <c r="DK9" i="6"/>
  <c r="DJ9" i="6"/>
  <c r="DF9" i="6"/>
  <c r="DH9" i="6"/>
  <c r="DL9" i="6"/>
  <c r="DI9" i="6"/>
  <c r="DF23" i="6"/>
  <c r="AA77" i="6"/>
  <c r="DI23" i="6"/>
  <c r="AD77" i="6"/>
  <c r="DL23" i="6"/>
  <c r="AG77" i="6"/>
  <c r="AI77" i="6"/>
  <c r="DE23" i="6"/>
  <c r="Z77" i="6"/>
  <c r="DK23" i="6"/>
  <c r="AF77" i="6"/>
  <c r="DD24" i="6"/>
  <c r="DG23" i="6"/>
  <c r="AB77" i="6"/>
  <c r="Y77" i="6"/>
  <c r="AH77" i="6"/>
  <c r="AJ77" i="6"/>
  <c r="DJ23" i="6"/>
  <c r="AE77" i="6"/>
  <c r="DH23" i="6"/>
  <c r="AC77" i="6"/>
  <c r="DD31" i="6"/>
  <c r="DH30" i="6"/>
  <c r="AC78" i="6"/>
  <c r="DK30" i="6"/>
  <c r="AF78" i="6"/>
  <c r="DL30" i="6"/>
  <c r="AG78" i="6"/>
  <c r="AI78" i="6"/>
  <c r="DF30" i="6"/>
  <c r="AA78" i="6"/>
  <c r="DE30" i="6"/>
  <c r="Z78" i="6"/>
  <c r="DG30" i="6"/>
  <c r="AB78" i="6"/>
  <c r="Y78" i="6"/>
  <c r="AH78" i="6"/>
  <c r="AJ78" i="6"/>
  <c r="DI30" i="6"/>
  <c r="AD78" i="6"/>
  <c r="DJ30" i="6"/>
  <c r="AE78" i="6"/>
  <c r="DF46" i="6"/>
  <c r="DK46" i="6"/>
  <c r="DG46" i="6"/>
  <c r="DI46" i="6"/>
  <c r="DJ46" i="6"/>
  <c r="DH46" i="6"/>
  <c r="DE46" i="6"/>
  <c r="DL46" i="6"/>
  <c r="DD38" i="6"/>
  <c r="DG37" i="6"/>
  <c r="AB79" i="6"/>
  <c r="DE37" i="6"/>
  <c r="Z79" i="6"/>
  <c r="DI37" i="6"/>
  <c r="AD79" i="6"/>
  <c r="DJ37" i="6"/>
  <c r="AE79" i="6"/>
  <c r="DL37" i="6"/>
  <c r="AG79" i="6"/>
  <c r="AI79" i="6"/>
  <c r="DF37" i="6"/>
  <c r="AA79" i="6"/>
  <c r="Y79" i="6"/>
  <c r="AH79" i="6"/>
  <c r="AJ79" i="6"/>
  <c r="AL79" i="6"/>
  <c r="AN79" i="6"/>
  <c r="DH37" i="6"/>
  <c r="AC79" i="6"/>
  <c r="DK37" i="6"/>
  <c r="AF79" i="6"/>
  <c r="DD11" i="6"/>
  <c r="DE11" i="6"/>
  <c r="DI10" i="6"/>
  <c r="AD75" i="6"/>
  <c r="Y75" i="6"/>
  <c r="AH75" i="6"/>
  <c r="AJ75" i="6"/>
  <c r="AK75" i="6"/>
  <c r="DG10" i="6"/>
  <c r="AB75" i="6"/>
  <c r="DH10" i="6"/>
  <c r="AC75" i="6"/>
  <c r="DK10" i="6"/>
  <c r="AF75" i="6"/>
  <c r="DF10" i="6"/>
  <c r="AA75" i="6"/>
  <c r="DE10" i="6"/>
  <c r="Z75" i="6"/>
  <c r="DJ10" i="6"/>
  <c r="AE75" i="6"/>
  <c r="DE31" i="6"/>
  <c r="DH31" i="6"/>
  <c r="DG31" i="6"/>
  <c r="DF31" i="6"/>
  <c r="DL31" i="6"/>
  <c r="DJ31" i="6"/>
  <c r="DK31" i="6"/>
  <c r="DI31" i="6"/>
  <c r="DL24" i="6"/>
  <c r="DI24" i="6"/>
  <c r="DJ24" i="6"/>
  <c r="DH24" i="6"/>
  <c r="DE24" i="6"/>
  <c r="DF24" i="6"/>
  <c r="DG24" i="6"/>
  <c r="DK24" i="6"/>
  <c r="AL78" i="6"/>
  <c r="DG11" i="6"/>
  <c r="DH11" i="6"/>
  <c r="AM79" i="6"/>
  <c r="DF11" i="6"/>
  <c r="AO80" i="6"/>
  <c r="DI11" i="6"/>
  <c r="AO79" i="6"/>
  <c r="AK79" i="6"/>
  <c r="AK80" i="6"/>
  <c r="DJ11" i="6"/>
  <c r="DL11" i="6"/>
  <c r="DK11" i="6"/>
  <c r="AQ80" i="6"/>
  <c r="DH38" i="6"/>
  <c r="DE38" i="6"/>
  <c r="DI38" i="6"/>
  <c r="DF38" i="6"/>
  <c r="DL38" i="6"/>
  <c r="DJ38" i="6"/>
  <c r="DK38" i="6"/>
  <c r="DG38" i="6"/>
  <c r="AM80" i="6"/>
  <c r="AK78" i="6"/>
  <c r="AK77" i="6"/>
  <c r="AL75" i="6"/>
  <c r="AM75" i="6"/>
  <c r="AM78" i="6"/>
  <c r="AJ76" i="6"/>
  <c r="AL76" i="6"/>
  <c r="AL77" i="6"/>
  <c r="AN77" i="6"/>
  <c r="AN75" i="6"/>
  <c r="AO75" i="6"/>
  <c r="AP75" i="6"/>
  <c r="AQ75" i="6"/>
  <c r="AR75" i="6"/>
  <c r="AS75" i="6"/>
  <c r="BO75" i="6"/>
  <c r="CD75" i="6"/>
  <c r="AK76" i="6"/>
  <c r="AN78" i="6"/>
  <c r="AO78" i="6"/>
  <c r="AN76" i="6"/>
  <c r="AM76" i="6"/>
  <c r="AM77" i="6"/>
  <c r="BN75" i="6"/>
  <c r="BP75" i="6"/>
  <c r="AP79" i="6"/>
  <c r="AR79" i="6"/>
  <c r="AR80" i="6"/>
  <c r="AS80" i="6"/>
  <c r="AP78" i="6"/>
  <c r="AR78" i="6"/>
  <c r="AO77" i="6"/>
  <c r="AP77" i="6"/>
  <c r="AO76" i="6"/>
  <c r="AP76" i="6"/>
  <c r="AQ79" i="6"/>
  <c r="AT80" i="6"/>
  <c r="AU80" i="6"/>
  <c r="AQ78" i="6"/>
  <c r="AQ77" i="6"/>
  <c r="AR77" i="6"/>
  <c r="AS77" i="6"/>
  <c r="AR76" i="6"/>
  <c r="AS76" i="6"/>
  <c r="AQ76" i="6"/>
  <c r="AS78" i="6"/>
  <c r="AT78" i="6"/>
  <c r="AU78" i="6"/>
  <c r="AT79" i="6"/>
  <c r="AS79" i="6"/>
  <c r="AV80" i="6"/>
  <c r="AX80" i="6"/>
  <c r="AY80" i="6"/>
  <c r="AT77" i="6"/>
  <c r="AU77" i="6"/>
  <c r="AT76" i="6"/>
  <c r="AU76" i="6"/>
  <c r="AV76" i="6"/>
  <c r="AW76" i="6"/>
  <c r="AU79" i="6"/>
  <c r="AV79" i="6"/>
  <c r="AW79" i="6"/>
  <c r="AW80" i="6"/>
  <c r="AX79" i="6"/>
  <c r="AZ79" i="6"/>
  <c r="AV77" i="6"/>
  <c r="AX77" i="6"/>
  <c r="AV78" i="6"/>
  <c r="AW78" i="6"/>
  <c r="AX76" i="6"/>
  <c r="AY76" i="6"/>
  <c r="AZ76" i="6"/>
  <c r="AY79" i="6"/>
  <c r="AX78" i="6"/>
  <c r="AZ78" i="6"/>
  <c r="BA78" i="6"/>
  <c r="AW77" i="6"/>
  <c r="BA79" i="6"/>
  <c r="BB79" i="6"/>
  <c r="BC79" i="6"/>
  <c r="BA76" i="6"/>
  <c r="BO76" i="6"/>
  <c r="BN76" i="6"/>
  <c r="BP76" i="6"/>
  <c r="AZ77" i="6"/>
  <c r="BA77" i="6"/>
  <c r="AY77" i="6"/>
  <c r="AZ80" i="6"/>
  <c r="AY78" i="6"/>
  <c r="BB77" i="6"/>
  <c r="BC77" i="6"/>
  <c r="BD77" i="6"/>
  <c r="BE77" i="6"/>
  <c r="BB78" i="6"/>
  <c r="BQ75" i="6"/>
  <c r="CE75" i="6"/>
  <c r="BQ76" i="6"/>
  <c r="BA80" i="6"/>
  <c r="BB80" i="6"/>
  <c r="BD79" i="6"/>
  <c r="BF79" i="6"/>
  <c r="BG79" i="6"/>
  <c r="BS76" i="6"/>
  <c r="BR76" i="6"/>
  <c r="CD76" i="6"/>
  <c r="CJ75" i="6"/>
  <c r="CF75" i="6"/>
  <c r="CO75" i="6"/>
  <c r="CG75" i="6"/>
  <c r="CM75" i="6"/>
  <c r="CI75" i="6"/>
  <c r="CH75" i="6"/>
  <c r="CK75" i="6"/>
  <c r="CN75" i="6"/>
  <c r="CL75" i="6"/>
  <c r="BC80" i="6"/>
  <c r="BD80" i="6"/>
  <c r="BE80" i="6"/>
  <c r="BC78" i="6"/>
  <c r="BD78" i="6"/>
  <c r="BE79" i="6"/>
  <c r="BF80" i="6"/>
  <c r="BF77" i="6"/>
  <c r="CR75" i="6"/>
  <c r="CP75" i="6"/>
  <c r="CQ75" i="6"/>
  <c r="BE78" i="6"/>
  <c r="BF78" i="6"/>
  <c r="BG78" i="6"/>
  <c r="BH78" i="6"/>
  <c r="BI78" i="6"/>
  <c r="BH79" i="6"/>
  <c r="BG77" i="6"/>
  <c r="BO77" i="6"/>
  <c r="BN77" i="6"/>
  <c r="BH80" i="6"/>
  <c r="BI80" i="6"/>
  <c r="BJ80" i="6"/>
  <c r="BK80" i="6"/>
  <c r="BG80" i="6"/>
  <c r="BP77" i="6"/>
  <c r="BQ77" i="6"/>
  <c r="BJ79" i="6"/>
  <c r="BK79" i="6"/>
  <c r="BL79" i="6"/>
  <c r="BI79" i="6"/>
  <c r="BJ78" i="6"/>
  <c r="BN79" i="6"/>
  <c r="BM79" i="6"/>
  <c r="BO79" i="6"/>
  <c r="BK78" i="6"/>
  <c r="BO78" i="6"/>
  <c r="BN78" i="6"/>
  <c r="BR77" i="6"/>
  <c r="BS77" i="6"/>
  <c r="BL80" i="6"/>
  <c r="BP78" i="6"/>
  <c r="BQ78" i="6"/>
  <c r="BM80" i="6"/>
  <c r="BO80" i="6"/>
  <c r="BN80" i="6"/>
  <c r="BT77" i="6"/>
  <c r="BT76" i="6"/>
  <c r="CE76" i="6"/>
  <c r="BQ79" i="6"/>
  <c r="BP79" i="6"/>
  <c r="BT79" i="6"/>
  <c r="BR79" i="6"/>
  <c r="BS79" i="6"/>
  <c r="BQ80" i="6"/>
  <c r="BP80" i="6"/>
  <c r="CI76" i="6"/>
  <c r="CL76" i="6"/>
  <c r="CH76" i="6"/>
  <c r="CM76" i="6"/>
  <c r="CJ76" i="6"/>
  <c r="CF76" i="6"/>
  <c r="CO76" i="6"/>
  <c r="CG76" i="6"/>
  <c r="CK76" i="6"/>
  <c r="CN76" i="6"/>
  <c r="BR78" i="6"/>
  <c r="BS78" i="6"/>
  <c r="BT78" i="6"/>
  <c r="BU77" i="6"/>
  <c r="BV77" i="6"/>
  <c r="BT80" i="6"/>
  <c r="BR80" i="6"/>
  <c r="BS80" i="6"/>
  <c r="CP76" i="6"/>
  <c r="CQ76" i="6"/>
  <c r="CR76" i="6"/>
  <c r="CD77" i="6"/>
  <c r="BU78" i="6"/>
  <c r="BV78" i="6"/>
  <c r="BU79" i="6"/>
  <c r="BW79" i="6"/>
  <c r="BV79" i="6"/>
  <c r="BW77" i="6"/>
  <c r="CE77" i="6"/>
  <c r="CJ77" i="6"/>
  <c r="BW78" i="6"/>
  <c r="BY78" i="6"/>
  <c r="CS76" i="6"/>
  <c r="CS75" i="6"/>
  <c r="BX79" i="6"/>
  <c r="BY79" i="6"/>
  <c r="BU80" i="6"/>
  <c r="BV80" i="6"/>
  <c r="BW80" i="6"/>
  <c r="CH77" i="6"/>
  <c r="CI77" i="6"/>
  <c r="BX78" i="6"/>
  <c r="CD78" i="6"/>
  <c r="CF77" i="6"/>
  <c r="CO77" i="6"/>
  <c r="CQ77" i="6"/>
  <c r="CK77" i="6"/>
  <c r="CM77" i="6"/>
  <c r="CL77" i="6"/>
  <c r="CG77" i="6"/>
  <c r="CN77" i="6"/>
  <c r="BX80" i="6"/>
  <c r="BY80" i="6"/>
  <c r="BZ80" i="6"/>
  <c r="CV75" i="6"/>
  <c r="CT75" i="6"/>
  <c r="CU75" i="6"/>
  <c r="CT76" i="6"/>
  <c r="CV76" i="6"/>
  <c r="CU76" i="6"/>
  <c r="CR77" i="6"/>
  <c r="BZ78" i="6"/>
  <c r="CE78" i="6"/>
  <c r="CH78" i="6"/>
  <c r="BZ79" i="6"/>
  <c r="CB79" i="6"/>
  <c r="CP77" i="6"/>
  <c r="CA80" i="6"/>
  <c r="CB80" i="6"/>
  <c r="CI78" i="6"/>
  <c r="CA79" i="6"/>
  <c r="CC80" i="6"/>
  <c r="CN78" i="6"/>
  <c r="CL78" i="6"/>
  <c r="CM78" i="6"/>
  <c r="CJ78" i="6"/>
  <c r="CK78" i="6"/>
  <c r="CF78" i="6"/>
  <c r="CO78" i="6"/>
  <c r="CQ78" i="6"/>
  <c r="CG78" i="6"/>
  <c r="CC79" i="6"/>
  <c r="CE79" i="6"/>
  <c r="CK79" i="6"/>
  <c r="CD79" i="6"/>
  <c r="CR78" i="6"/>
  <c r="CP78" i="6"/>
  <c r="CD80" i="6"/>
  <c r="CE80" i="6"/>
  <c r="CF79" i="6"/>
  <c r="CO79" i="6"/>
  <c r="CR79" i="6"/>
  <c r="CL79" i="6"/>
  <c r="CH79" i="6"/>
  <c r="CM79" i="6"/>
  <c r="CN79" i="6"/>
  <c r="CJ79" i="6"/>
  <c r="CG79" i="6"/>
  <c r="CI79" i="6"/>
  <c r="CS78" i="6"/>
  <c r="CT78" i="6"/>
  <c r="CS77" i="6"/>
  <c r="CV77" i="6"/>
  <c r="CH80" i="6"/>
  <c r="CM80" i="6"/>
  <c r="CG80" i="6"/>
  <c r="CF80" i="6"/>
  <c r="CO80" i="6"/>
  <c r="CJ80" i="6"/>
  <c r="CK80" i="6"/>
  <c r="CI80" i="6"/>
  <c r="CN80" i="6"/>
  <c r="CL80" i="6"/>
  <c r="CP79" i="6"/>
  <c r="CQ79" i="6"/>
  <c r="CV78" i="6"/>
  <c r="CU78" i="6"/>
  <c r="CU77" i="6"/>
  <c r="CT77" i="6"/>
  <c r="CR80" i="6"/>
  <c r="CP80" i="6"/>
  <c r="CQ80" i="6"/>
  <c r="CW76" i="6"/>
  <c r="CX76" i="6"/>
  <c r="CW78" i="6"/>
  <c r="CZ78" i="6"/>
  <c r="CW77" i="6"/>
  <c r="CX77" i="6"/>
  <c r="CW75" i="6"/>
  <c r="CX75" i="6"/>
  <c r="CS79" i="6"/>
  <c r="CT79" i="6"/>
  <c r="CS80" i="6"/>
  <c r="CZ76" i="6"/>
  <c r="CY78" i="6"/>
  <c r="CX78" i="6"/>
  <c r="CY76" i="6"/>
  <c r="CZ77" i="6"/>
  <c r="CY77" i="6"/>
  <c r="CZ75" i="6"/>
  <c r="CY75" i="6"/>
  <c r="CV79" i="6"/>
  <c r="CU79" i="6"/>
  <c r="CW79" i="6"/>
  <c r="CX79" i="6"/>
  <c r="CU80" i="6"/>
  <c r="CV80" i="6"/>
  <c r="CT80" i="6"/>
  <c r="CW80" i="6"/>
  <c r="DA75" i="6"/>
  <c r="DJ75" i="6"/>
  <c r="DO75" i="6"/>
  <c r="DA77" i="6"/>
  <c r="DC77" i="6"/>
  <c r="DA78" i="6"/>
  <c r="DB78" i="6"/>
  <c r="DA76" i="6"/>
  <c r="DJ76" i="6"/>
  <c r="DP76" i="6"/>
  <c r="CZ79" i="6"/>
  <c r="CY79" i="6"/>
  <c r="CY80" i="6"/>
  <c r="CX80" i="6"/>
  <c r="CZ80" i="6"/>
  <c r="DC78" i="6"/>
  <c r="DD78" i="6"/>
  <c r="DB77" i="6"/>
  <c r="DD77" i="6"/>
  <c r="DK75" i="6"/>
  <c r="DM75" i="6"/>
  <c r="DL75" i="6"/>
  <c r="DN75" i="6"/>
  <c r="DP75" i="6"/>
  <c r="DR76" i="6"/>
  <c r="DQ75" i="6"/>
  <c r="DR75" i="6"/>
  <c r="DL76" i="6"/>
  <c r="DO76" i="6"/>
  <c r="DM76" i="6"/>
  <c r="DQ76" i="6"/>
  <c r="DN76" i="6"/>
  <c r="DK76" i="6"/>
  <c r="DA80" i="6"/>
  <c r="DB80" i="6"/>
  <c r="DA79" i="6"/>
  <c r="DD79" i="6"/>
  <c r="DE78" i="6"/>
  <c r="DJ78" i="6"/>
  <c r="DN78" i="6"/>
  <c r="DE77" i="6"/>
  <c r="DJ77" i="6"/>
  <c r="DP77" i="6"/>
  <c r="DB79" i="6"/>
  <c r="DC79" i="6"/>
  <c r="DC80" i="6"/>
  <c r="DD80" i="6"/>
  <c r="DN77" i="6"/>
  <c r="DO77" i="6"/>
  <c r="DM77" i="6"/>
  <c r="DR77" i="6"/>
  <c r="DL77" i="6"/>
  <c r="DK77" i="6"/>
  <c r="DK78" i="6"/>
  <c r="DQ78" i="6"/>
  <c r="DP78" i="6"/>
  <c r="DR78" i="6"/>
  <c r="DO78" i="6"/>
  <c r="DQ77" i="6"/>
  <c r="DM78" i="6"/>
  <c r="DL78" i="6"/>
  <c r="DE80" i="6"/>
  <c r="DH80" i="6"/>
  <c r="DE79" i="6"/>
  <c r="DG79" i="6"/>
  <c r="DF80" i="6"/>
  <c r="DG80" i="6"/>
  <c r="DF79" i="6"/>
  <c r="DH79" i="6"/>
  <c r="DI79" i="6"/>
  <c r="DJ79" i="6"/>
  <c r="DR79" i="6"/>
  <c r="DI80" i="6"/>
  <c r="DJ80" i="6"/>
  <c r="DQ80" i="6"/>
  <c r="DM79" i="6"/>
  <c r="DQ79" i="6"/>
  <c r="DL79" i="6"/>
  <c r="DN79" i="6"/>
  <c r="DP79" i="6"/>
  <c r="DK79" i="6"/>
  <c r="DO79" i="6"/>
  <c r="DK80" i="6"/>
  <c r="DM80" i="6"/>
  <c r="DN80" i="6"/>
  <c r="DL80" i="6"/>
  <c r="DO80" i="6"/>
  <c r="DP80" i="6"/>
  <c r="DR80" i="6"/>
</calcChain>
</file>

<file path=xl/sharedStrings.xml><?xml version="1.0" encoding="utf-8"?>
<sst xmlns="http://schemas.openxmlformats.org/spreadsheetml/2006/main" count="565" uniqueCount="126">
  <si>
    <t>N.º</t>
  </si>
  <si>
    <t>Data</t>
  </si>
  <si>
    <t>Hora</t>
  </si>
  <si>
    <t>GM</t>
  </si>
  <si>
    <t>GS</t>
  </si>
  <si>
    <t>Grupo</t>
  </si>
  <si>
    <t>Vencedor</t>
  </si>
  <si>
    <t>Derrotado</t>
  </si>
  <si>
    <t>A</t>
  </si>
  <si>
    <t>B</t>
  </si>
  <si>
    <t>C</t>
  </si>
  <si>
    <t>D</t>
  </si>
  <si>
    <t>E</t>
  </si>
  <si>
    <t>F</t>
  </si>
  <si>
    <t>Quartos de Final</t>
  </si>
  <si>
    <t>Meias Finais</t>
  </si>
  <si>
    <t>Final</t>
  </si>
  <si>
    <t>J</t>
  </si>
  <si>
    <t>V</t>
  </si>
  <si>
    <t>DG</t>
  </si>
  <si>
    <t>Pts</t>
  </si>
  <si>
    <t>corrigida</t>
  </si>
  <si>
    <t>coluna</t>
  </si>
  <si>
    <t>P</t>
  </si>
  <si>
    <t>ordenar por pontos</t>
  </si>
  <si>
    <t>diferença golos</t>
  </si>
  <si>
    <t>após ordenações por pontos e DG não GM</t>
  </si>
  <si>
    <t>finalmente com GM para o desempate em caso de igualdade</t>
  </si>
  <si>
    <t>A B C D 3C 3D 3A 3B</t>
  </si>
  <si>
    <t>A B C E 3C 3A 3B 3E</t>
  </si>
  <si>
    <t>A B C F 3C 3A 3B 3F</t>
  </si>
  <si>
    <t>A B D E 3D 3A 3B 3E</t>
  </si>
  <si>
    <t>A B D F 3D 3A 3B 3F</t>
  </si>
  <si>
    <t>A B E F 3E 3A 3B 3F</t>
  </si>
  <si>
    <t>A C D E 3C 3D 3A 3E</t>
  </si>
  <si>
    <t>A C D F 3C 3D 3A 3F</t>
  </si>
  <si>
    <t>A C E F 3C 3A 3F 3E</t>
  </si>
  <si>
    <t>A D E F 3D 3A 3F 3E</t>
  </si>
  <si>
    <t>B C D E 3C 3D 3B 3E</t>
  </si>
  <si>
    <t>B C D F 3C 3D 3B 3F</t>
  </si>
  <si>
    <t>B C E F 3E 3C 3B 3F</t>
  </si>
  <si>
    <t>B D E F 3E 3D 3B 3F</t>
  </si>
  <si>
    <t>C D E F 3C 3D 3F 3E</t>
  </si>
  <si>
    <t>A UEFA definiu as novas regras antes do Euro-2012 começar e aqui ficam os nove mandamentos, por ordem de importância, caso seja necessário aplicá-los na hora de se decidir quem passa aos quartos de final.</t>
  </si>
  <si>
    <r>
      <t xml:space="preserve">1) Maior número de pontos obtidos nos jogos entre as equipas empatadas </t>
    </r>
    <r>
      <rPr>
        <sz val="10"/>
        <color indexed="10"/>
        <rFont val="Verdana"/>
        <family val="2"/>
      </rPr>
      <t>(confronto direto);(alteração que é novidade no euro no mundial não é assim...)</t>
    </r>
  </si>
  <si>
    <t xml:space="preserve">2) Maior diferença de golos nos jogos entre as equipas empatadas; </t>
  </si>
  <si>
    <t xml:space="preserve">3) Maior número de golos marcados nos jogos entre as equipas empatadas; </t>
  </si>
  <si>
    <t xml:space="preserve">4) Caso se mantenha tudo na mesma, os critérios 1) a 3) são reaplicados exclusivamente aos jogos entre as duas equipas em questão para determinar a classificação final de ambas. Se este procedimento não levar a uma decisão, os critérios 5) a 9) são aplicados pela seguinte ordem; </t>
  </si>
  <si>
    <t xml:space="preserve">5) Maior diferença de golos em todos os jogos do grupo; </t>
  </si>
  <si>
    <t xml:space="preserve">6) Maior número de golos marcados em todos os jogos; </t>
  </si>
  <si>
    <t xml:space="preserve">7) Melhor posição no ranking da UEFA; </t>
  </si>
  <si>
    <t xml:space="preserve">8) Fair-play registado na fase final do torneio; </t>
  </si>
  <si>
    <t xml:space="preserve">9) Sorteio. </t>
  </si>
  <si>
    <t>http://pt.uefa.com/uefaeuro/news/newsid=1726704.html</t>
  </si>
  <si>
    <t>Os critérios de desempate previstos pela UEFA para a fase de grupos do Euro-2012, em caso de duas ou mais equipas chegarem ao fim em igualdade pontual, são os seguintes:</t>
  </si>
  <si>
    <t>a) Maior número de pontos obtidos nos jogos disputados entre as equipas em questão</t>
  </si>
  <si>
    <t>b) Maior diferença de golos nos jogos disputados entre as equipas em questão</t>
  </si>
  <si>
    <t>c) Maior número de golos marcados nos jogos disputados entre as equipas em questão</t>
  </si>
  <si>
    <t>d) Se, depois de aplicados os critérios a) a c), duas equipas ainda se mantiverem em igualdade, os critérios a) a c) são reaplicados exclusivamente aos jogos entre as duas equipas em questão para determinar a classificação final das duas equipas. Se este procedimento não levar a uma decisão, os critérios e) a i) são aplicados pela seguinte ordem;</t>
  </si>
  <si>
    <t>e) maior diferença de golos em todos os jogos da fase de grupos;</t>
  </si>
  <si>
    <t>f) maior número de golos marcados em todos os jogos da fase de grupos;</t>
  </si>
  <si>
    <t>g) posição no ranking de selecções da UEFA (ver anexo I, parágrafo 1.2.2);</t>
  </si>
  <si>
    <t>h) conduta "fair play" das equipas (fase final);</t>
  </si>
  <si>
    <t xml:space="preserve">i) sorteio" </t>
  </si>
  <si>
    <t>Estoril 1</t>
  </si>
  <si>
    <t>Torre</t>
  </si>
  <si>
    <t>Fontainhas 2</t>
  </si>
  <si>
    <t>Cascais</t>
  </si>
  <si>
    <t>Lourel</t>
  </si>
  <si>
    <t>Algueirão</t>
  </si>
  <si>
    <t>Trajouce</t>
  </si>
  <si>
    <t>Trajouce 1</t>
  </si>
  <si>
    <t>GOLDEN CUP</t>
  </si>
  <si>
    <t>SILVER CUP</t>
  </si>
  <si>
    <t>Jogos da Fase de Grupos</t>
  </si>
  <si>
    <t>Central 32</t>
  </si>
  <si>
    <t>Campeão Golden Cup E1 :</t>
  </si>
  <si>
    <t>Campeão Silver Cup E1 :</t>
  </si>
  <si>
    <t>Equipas</t>
  </si>
  <si>
    <t>Local dos Jogos</t>
  </si>
  <si>
    <t>Dragon Force</t>
  </si>
  <si>
    <t>1º Dezembro "A"</t>
  </si>
  <si>
    <t>Estoril AC</t>
  </si>
  <si>
    <t>Tires 1</t>
  </si>
  <si>
    <t>Maristas 1</t>
  </si>
  <si>
    <t>Real SC</t>
  </si>
  <si>
    <t>Porto Salvo</t>
  </si>
  <si>
    <t>Maristas</t>
  </si>
  <si>
    <t>Alcoitão</t>
  </si>
  <si>
    <t>Estoril Praia</t>
  </si>
  <si>
    <t>Belas</t>
  </si>
  <si>
    <t>Fontainhas</t>
  </si>
  <si>
    <t>Tires</t>
  </si>
  <si>
    <t>Carcavelos</t>
  </si>
  <si>
    <t>Sporting CP</t>
  </si>
  <si>
    <t>Estoril Élite</t>
  </si>
  <si>
    <t>Cascais 1</t>
  </si>
  <si>
    <t>Abóboda</t>
  </si>
  <si>
    <t>Cascais 2</t>
  </si>
  <si>
    <t>VENCEDOR JOGO 35</t>
  </si>
  <si>
    <t>VENCEDOR JOGO 36</t>
  </si>
  <si>
    <t>SL BENFICA</t>
  </si>
  <si>
    <t>SINTRENSE "B"</t>
  </si>
  <si>
    <t>ESTORIL AC</t>
  </si>
  <si>
    <t>TIRES</t>
  </si>
  <si>
    <t>REAL SC</t>
  </si>
  <si>
    <t>TORRE</t>
  </si>
  <si>
    <t>ESTORIL ÉLITE</t>
  </si>
  <si>
    <t>CENTRAL 32</t>
  </si>
  <si>
    <t>ESTORIL PRAIA</t>
  </si>
  <si>
    <t>SINTRENSE "A"</t>
  </si>
  <si>
    <t>SPORTING CP</t>
  </si>
  <si>
    <t>OEIRAS</t>
  </si>
  <si>
    <t>CASCAIS</t>
  </si>
  <si>
    <t>MARISTAS</t>
  </si>
  <si>
    <t>ALCOITÃO</t>
  </si>
  <si>
    <t>S. JOÃO BRITO</t>
  </si>
  <si>
    <t>FONTAINHAS</t>
  </si>
  <si>
    <t>Estoril 2</t>
  </si>
  <si>
    <t>Fontainhas 1</t>
  </si>
  <si>
    <t>Maristas 2</t>
  </si>
  <si>
    <t>Tires 2</t>
  </si>
  <si>
    <t>Trajouce 2</t>
  </si>
  <si>
    <t>ESTORIL FOOT 2024</t>
  </si>
  <si>
    <t>GP 1-3</t>
  </si>
  <si>
    <t>GP 2-3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</si>
</sst>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26" x14ac:knownFonts="1">
    <font>
      <sz val="11"/>
      <color theme="1"/>
      <name val="Calibri"/>
      <family val="2"/>
      <scheme val="minor"/>
    </font>
    <font>
      <b/>
      <sz val="12"/>
      <color indexed="10"/>
      <name val="Verdana"/>
      <family val="2"/>
    </font>
    <font>
      <b/>
      <sz val="10"/>
      <color indexed="12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10"/>
      <color indexed="12"/>
      <name val="Verdana"/>
      <family val="2"/>
    </font>
    <font>
      <sz val="10"/>
      <color indexed="10"/>
      <name val="Verdana"/>
      <family val="2"/>
    </font>
    <font>
      <b/>
      <sz val="10"/>
      <color indexed="10"/>
      <name val="Verdana"/>
      <family val="2"/>
    </font>
    <font>
      <b/>
      <sz val="10"/>
      <color indexed="8"/>
      <name val="Verdana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Verdana"/>
      <family val="2"/>
    </font>
    <font>
      <b/>
      <sz val="10"/>
      <color theme="1"/>
      <name val="Verdana"/>
      <family val="2"/>
    </font>
    <font>
      <sz val="9"/>
      <color theme="1"/>
      <name val="Calibri"/>
      <family val="2"/>
      <scheme val="minor"/>
    </font>
    <font>
      <sz val="10"/>
      <color rgb="FF0000FF"/>
      <name val="Verdana"/>
      <family val="2"/>
    </font>
    <font>
      <b/>
      <sz val="11"/>
      <color rgb="FF0000FF"/>
      <name val="Calibri"/>
      <family val="2"/>
      <scheme val="minor"/>
    </font>
    <font>
      <b/>
      <sz val="10"/>
      <color rgb="FF0000FF"/>
      <name val="Verdana"/>
      <family val="2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FF0000"/>
      <name val="Verdana"/>
      <family val="2"/>
    </font>
    <font>
      <sz val="10"/>
      <color theme="1"/>
      <name val="Verdana"/>
      <family val="2"/>
    </font>
    <font>
      <b/>
      <sz val="18"/>
      <color theme="9" tint="-0.249977111117893"/>
      <name val="Verdana"/>
      <family val="2"/>
    </font>
    <font>
      <b/>
      <sz val="18"/>
      <color theme="0" tint="-0.499984740745262"/>
      <name val="Verdana"/>
      <family val="2"/>
    </font>
    <font>
      <b/>
      <sz val="14"/>
      <color indexed="12"/>
      <name val="Verdana"/>
      <family val="2"/>
    </font>
    <font>
      <b/>
      <sz val="40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22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12" xfId="0" applyFont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/>
    </xf>
    <xf numFmtId="0" fontId="0" fillId="3" borderId="14" xfId="0" applyFill="1" applyBorder="1" applyAlignment="1">
      <alignment horizontal="center" vertical="center"/>
    </xf>
    <xf numFmtId="0" fontId="0" fillId="4" borderId="0" xfId="0" applyFill="1" applyAlignment="1">
      <alignment vertical="center"/>
    </xf>
    <xf numFmtId="0" fontId="0" fillId="0" borderId="19" xfId="0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18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6" fillId="0" borderId="19" xfId="0" applyFont="1" applyBorder="1" applyAlignment="1">
      <alignment vertical="center"/>
    </xf>
    <xf numFmtId="3" fontId="3" fillId="0" borderId="20" xfId="0" applyNumberFormat="1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4" fillId="0" borderId="19" xfId="0" applyFont="1" applyBorder="1" applyAlignment="1">
      <alignment vertical="center"/>
    </xf>
    <xf numFmtId="3" fontId="8" fillId="0" borderId="21" xfId="0" applyNumberFormat="1" applyFont="1" applyBorder="1" applyAlignment="1">
      <alignment vertical="center"/>
    </xf>
    <xf numFmtId="3" fontId="4" fillId="0" borderId="19" xfId="0" applyNumberFormat="1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/>
    <xf numFmtId="0" fontId="5" fillId="0" borderId="0" xfId="0" applyFont="1" applyAlignment="1">
      <alignment vertical="center"/>
    </xf>
    <xf numFmtId="0" fontId="6" fillId="0" borderId="18" xfId="0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0" fontId="0" fillId="0" borderId="22" xfId="0" applyBorder="1" applyAlignment="1">
      <alignment vertical="center"/>
    </xf>
    <xf numFmtId="0" fontId="4" fillId="0" borderId="18" xfId="0" applyFont="1" applyBorder="1" applyAlignment="1">
      <alignment vertical="center"/>
    </xf>
    <xf numFmtId="3" fontId="8" fillId="0" borderId="22" xfId="0" applyNumberFormat="1" applyFont="1" applyBorder="1" applyAlignment="1">
      <alignment vertical="center"/>
    </xf>
    <xf numFmtId="3" fontId="4" fillId="0" borderId="18" xfId="0" applyNumberFormat="1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3" fontId="3" fillId="0" borderId="22" xfId="0" applyNumberFormat="1" applyFont="1" applyBorder="1" applyAlignment="1">
      <alignment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3" fontId="3" fillId="0" borderId="23" xfId="0" applyNumberFormat="1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3" fontId="3" fillId="0" borderId="24" xfId="0" applyNumberFormat="1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3" fontId="8" fillId="0" borderId="24" xfId="0" applyNumberFormat="1" applyFont="1" applyBorder="1" applyAlignment="1">
      <alignment vertical="center"/>
    </xf>
    <xf numFmtId="3" fontId="4" fillId="0" borderId="15" xfId="0" applyNumberFormat="1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6" borderId="0" xfId="0" applyFill="1" applyAlignment="1">
      <alignment vertical="center"/>
    </xf>
    <xf numFmtId="0" fontId="3" fillId="6" borderId="0" xfId="0" applyFont="1" applyFill="1" applyAlignment="1">
      <alignment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0" fillId="7" borderId="25" xfId="0" applyFill="1" applyBorder="1" applyAlignment="1">
      <alignment horizontal="justify" vertical="center"/>
    </xf>
    <xf numFmtId="0" fontId="0" fillId="0" borderId="25" xfId="0" applyBorder="1" applyAlignment="1">
      <alignment horizontal="justify" vertical="center"/>
    </xf>
    <xf numFmtId="0" fontId="0" fillId="0" borderId="25" xfId="0" applyBorder="1" applyAlignment="1">
      <alignment vertical="center"/>
    </xf>
    <xf numFmtId="0" fontId="10" fillId="0" borderId="0" xfId="1" applyAlignment="1" applyProtection="1"/>
    <xf numFmtId="0" fontId="10" fillId="0" borderId="0" xfId="1" applyAlignment="1" applyProtection="1">
      <alignment vertical="center"/>
    </xf>
    <xf numFmtId="0" fontId="0" fillId="0" borderId="27" xfId="0" applyBorder="1" applyAlignment="1">
      <alignment horizontal="justify" vertical="center"/>
    </xf>
    <xf numFmtId="0" fontId="0" fillId="0" borderId="28" xfId="0" applyBorder="1" applyAlignment="1">
      <alignment horizontal="justify" vertical="center"/>
    </xf>
    <xf numFmtId="0" fontId="0" fillId="0" borderId="29" xfId="0" applyBorder="1" applyAlignment="1">
      <alignment horizontal="justify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15" fontId="0" fillId="9" borderId="8" xfId="0" applyNumberFormat="1" applyFill="1" applyBorder="1" applyAlignment="1">
      <alignment horizontal="center" vertical="center"/>
    </xf>
    <xf numFmtId="20" fontId="3" fillId="9" borderId="8" xfId="0" applyNumberFormat="1" applyFont="1" applyFill="1" applyBorder="1" applyAlignment="1">
      <alignment horizontal="center" vertical="center"/>
    </xf>
    <xf numFmtId="0" fontId="18" fillId="9" borderId="10" xfId="0" applyFont="1" applyFill="1" applyBorder="1" applyAlignment="1">
      <alignment horizontal="center" vertical="center"/>
    </xf>
    <xf numFmtId="15" fontId="0" fillId="9" borderId="12" xfId="0" applyNumberFormat="1" applyFill="1" applyBorder="1" applyAlignment="1">
      <alignment horizontal="center" vertical="center"/>
    </xf>
    <xf numFmtId="0" fontId="18" fillId="9" borderId="14" xfId="0" applyFont="1" applyFill="1" applyBorder="1" applyAlignment="1">
      <alignment horizontal="center" vertical="center"/>
    </xf>
    <xf numFmtId="15" fontId="0" fillId="10" borderId="12" xfId="0" applyNumberFormat="1" applyFill="1" applyBorder="1" applyAlignment="1">
      <alignment horizontal="center" vertical="center"/>
    </xf>
    <xf numFmtId="20" fontId="3" fillId="10" borderId="12" xfId="0" applyNumberFormat="1" applyFont="1" applyFill="1" applyBorder="1" applyAlignment="1">
      <alignment horizontal="center" vertical="center"/>
    </xf>
    <xf numFmtId="0" fontId="18" fillId="10" borderId="14" xfId="0" applyFont="1" applyFill="1" applyBorder="1" applyAlignment="1">
      <alignment horizontal="center" vertical="center"/>
    </xf>
    <xf numFmtId="15" fontId="0" fillId="11" borderId="12" xfId="0" applyNumberFormat="1" applyFill="1" applyBorder="1" applyAlignment="1">
      <alignment horizontal="center" vertical="center"/>
    </xf>
    <xf numFmtId="20" fontId="3" fillId="11" borderId="12" xfId="0" applyNumberFormat="1" applyFont="1" applyFill="1" applyBorder="1" applyAlignment="1">
      <alignment horizontal="center" vertical="center"/>
    </xf>
    <xf numFmtId="0" fontId="18" fillId="11" borderId="14" xfId="0" applyFont="1" applyFill="1" applyBorder="1" applyAlignment="1">
      <alignment horizontal="center" vertical="center"/>
    </xf>
    <xf numFmtId="15" fontId="0" fillId="12" borderId="12" xfId="0" applyNumberFormat="1" applyFill="1" applyBorder="1" applyAlignment="1">
      <alignment horizontal="center" vertical="center"/>
    </xf>
    <xf numFmtId="20" fontId="3" fillId="12" borderId="12" xfId="0" applyNumberFormat="1" applyFont="1" applyFill="1" applyBorder="1" applyAlignment="1">
      <alignment horizontal="center" vertical="center"/>
    </xf>
    <xf numFmtId="0" fontId="18" fillId="12" borderId="14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15" fontId="0" fillId="8" borderId="12" xfId="0" applyNumberFormat="1" applyFill="1" applyBorder="1" applyAlignment="1">
      <alignment horizontal="center" vertical="center"/>
    </xf>
    <xf numFmtId="20" fontId="3" fillId="8" borderId="12" xfId="0" applyNumberFormat="1" applyFont="1" applyFill="1" applyBorder="1" applyAlignment="1">
      <alignment horizontal="center" vertical="center"/>
    </xf>
    <xf numFmtId="0" fontId="19" fillId="13" borderId="27" xfId="0" applyFont="1" applyFill="1" applyBorder="1" applyAlignment="1">
      <alignment horizontal="center" vertical="center"/>
    </xf>
    <xf numFmtId="0" fontId="19" fillId="13" borderId="25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5" fontId="0" fillId="8" borderId="4" xfId="0" applyNumberFormat="1" applyFill="1" applyBorder="1" applyAlignment="1">
      <alignment horizontal="center" vertical="center"/>
    </xf>
    <xf numFmtId="20" fontId="3" fillId="8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0" fontId="0" fillId="3" borderId="6" xfId="0" applyFill="1" applyBorder="1" applyAlignment="1">
      <alignment horizontal="center" vertical="center"/>
    </xf>
    <xf numFmtId="0" fontId="5" fillId="13" borderId="1" xfId="0" applyFont="1" applyFill="1" applyBorder="1" applyAlignment="1">
      <alignment horizontal="center" vertical="center"/>
    </xf>
    <xf numFmtId="0" fontId="5" fillId="13" borderId="2" xfId="0" applyFont="1" applyFill="1" applyBorder="1" applyAlignment="1">
      <alignment horizontal="center" vertical="center"/>
    </xf>
    <xf numFmtId="0" fontId="5" fillId="13" borderId="2" xfId="0" applyFont="1" applyFill="1" applyBorder="1" applyAlignment="1">
      <alignment vertical="center"/>
    </xf>
    <xf numFmtId="0" fontId="23" fillId="13" borderId="2" xfId="0" applyFont="1" applyFill="1" applyBorder="1" applyAlignment="1">
      <alignment horizontal="right" vertical="center"/>
    </xf>
    <xf numFmtId="0" fontId="23" fillId="13" borderId="2" xfId="0" applyFont="1" applyFill="1" applyBorder="1" applyAlignment="1">
      <alignment vertical="center"/>
    </xf>
    <xf numFmtId="0" fontId="5" fillId="13" borderId="3" xfId="0" applyFont="1" applyFill="1" applyBorder="1" applyAlignment="1">
      <alignment horizontal="center" vertical="center"/>
    </xf>
    <xf numFmtId="0" fontId="5" fillId="13" borderId="21" xfId="0" applyFont="1" applyFill="1" applyBorder="1" applyAlignment="1">
      <alignment horizontal="center" vertical="center"/>
    </xf>
    <xf numFmtId="0" fontId="0" fillId="14" borderId="0" xfId="0" applyFill="1" applyAlignment="1">
      <alignment vertical="center"/>
    </xf>
    <xf numFmtId="0" fontId="20" fillId="14" borderId="0" xfId="0" applyFont="1" applyFill="1" applyAlignment="1">
      <alignment vertical="center"/>
    </xf>
    <xf numFmtId="0" fontId="12" fillId="14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3" fontId="8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15" fontId="0" fillId="14" borderId="20" xfId="0" applyNumberFormat="1" applyFill="1" applyBorder="1" applyAlignment="1">
      <alignment horizontal="center" vertical="center"/>
    </xf>
    <xf numFmtId="20" fontId="3" fillId="14" borderId="20" xfId="0" applyNumberFormat="1" applyFont="1" applyFill="1" applyBorder="1" applyAlignment="1">
      <alignment horizontal="center" vertical="center"/>
    </xf>
    <xf numFmtId="0" fontId="3" fillId="14" borderId="20" xfId="0" applyFont="1" applyFill="1" applyBorder="1" applyAlignment="1">
      <alignment horizontal="center" vertical="center"/>
    </xf>
    <xf numFmtId="0" fontId="3" fillId="14" borderId="20" xfId="0" applyFont="1" applyFill="1" applyBorder="1" applyAlignment="1" applyProtection="1">
      <alignment horizontal="center" vertical="center"/>
      <protection locked="0"/>
    </xf>
    <xf numFmtId="0" fontId="13" fillId="14" borderId="20" xfId="0" applyFont="1" applyFill="1" applyBorder="1" applyAlignment="1">
      <alignment horizontal="center" vertical="center" wrapText="1"/>
    </xf>
    <xf numFmtId="0" fontId="0" fillId="14" borderId="20" xfId="0" applyFill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3" fillId="9" borderId="9" xfId="0" applyFont="1" applyFill="1" applyBorder="1" applyAlignment="1">
      <alignment horizontal="center" vertical="center"/>
    </xf>
    <xf numFmtId="0" fontId="3" fillId="9" borderId="13" xfId="0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center" vertical="center"/>
    </xf>
    <xf numFmtId="0" fontId="3" fillId="10" borderId="13" xfId="0" applyFont="1" applyFill="1" applyBorder="1" applyAlignment="1">
      <alignment horizontal="center" vertical="center"/>
    </xf>
    <xf numFmtId="0" fontId="3" fillId="10" borderId="12" xfId="0" applyFont="1" applyFill="1" applyBorder="1" applyAlignment="1">
      <alignment horizontal="center" vertical="center"/>
    </xf>
    <xf numFmtId="0" fontId="3" fillId="11" borderId="13" xfId="0" applyFont="1" applyFill="1" applyBorder="1" applyAlignment="1">
      <alignment horizontal="center" vertical="center"/>
    </xf>
    <xf numFmtId="0" fontId="3" fillId="11" borderId="12" xfId="0" applyFont="1" applyFill="1" applyBorder="1" applyAlignment="1">
      <alignment horizontal="center" vertical="center"/>
    </xf>
    <xf numFmtId="0" fontId="3" fillId="12" borderId="13" xfId="0" applyFont="1" applyFill="1" applyBorder="1" applyAlignment="1">
      <alignment horizontal="center" vertical="center"/>
    </xf>
    <xf numFmtId="0" fontId="3" fillId="12" borderId="12" xfId="0" applyFont="1" applyFill="1" applyBorder="1" applyAlignment="1">
      <alignment horizontal="center" vertical="center"/>
    </xf>
    <xf numFmtId="0" fontId="3" fillId="14" borderId="8" xfId="0" applyFont="1" applyFill="1" applyBorder="1" applyAlignment="1" applyProtection="1">
      <alignment horizontal="center" vertical="center"/>
      <protection locked="0"/>
    </xf>
    <xf numFmtId="0" fontId="3" fillId="14" borderId="12" xfId="0" applyFont="1" applyFill="1" applyBorder="1" applyAlignment="1" applyProtection="1">
      <alignment horizontal="center" vertical="center"/>
      <protection locked="0"/>
    </xf>
    <xf numFmtId="0" fontId="0" fillId="14" borderId="19" xfId="0" applyFill="1" applyBorder="1" applyAlignment="1">
      <alignment horizontal="center" vertical="center"/>
    </xf>
    <xf numFmtId="0" fontId="25" fillId="9" borderId="8" xfId="0" applyFont="1" applyFill="1" applyBorder="1" applyAlignment="1">
      <alignment horizontal="center" vertical="center" wrapText="1"/>
    </xf>
    <xf numFmtId="0" fontId="25" fillId="9" borderId="12" xfId="0" applyFont="1" applyFill="1" applyBorder="1" applyAlignment="1">
      <alignment horizontal="center" vertical="center" wrapText="1"/>
    </xf>
    <xf numFmtId="0" fontId="25" fillId="10" borderId="12" xfId="0" applyFont="1" applyFill="1" applyBorder="1" applyAlignment="1">
      <alignment horizontal="center" vertical="center" wrapText="1"/>
    </xf>
    <xf numFmtId="0" fontId="25" fillId="11" borderId="12" xfId="0" applyFont="1" applyFill="1" applyBorder="1" applyAlignment="1">
      <alignment horizontal="center" vertical="center" wrapText="1"/>
    </xf>
    <xf numFmtId="0" fontId="25" fillId="12" borderId="12" xfId="0" applyFont="1" applyFill="1" applyBorder="1" applyAlignment="1">
      <alignment horizontal="center" vertical="center" wrapText="1"/>
    </xf>
    <xf numFmtId="0" fontId="25" fillId="8" borderId="12" xfId="0" applyFont="1" applyFill="1" applyBorder="1" applyAlignment="1">
      <alignment horizontal="center" vertical="center" wrapText="1"/>
    </xf>
    <xf numFmtId="0" fontId="25" fillId="8" borderId="4" xfId="0" applyFont="1" applyFill="1" applyBorder="1" applyAlignment="1">
      <alignment horizontal="center" vertical="center" wrapText="1"/>
    </xf>
    <xf numFmtId="164" fontId="3" fillId="9" borderId="13" xfId="0" applyNumberFormat="1" applyFont="1" applyFill="1" applyBorder="1" applyAlignment="1">
      <alignment horizontal="center" vertical="center"/>
    </xf>
    <xf numFmtId="0" fontId="3" fillId="8" borderId="35" xfId="0" applyFont="1" applyFill="1" applyBorder="1" applyAlignment="1">
      <alignment horizontal="center" vertical="center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8" borderId="36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/>
    </xf>
    <xf numFmtId="0" fontId="3" fillId="8" borderId="12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 wrapText="1"/>
    </xf>
    <xf numFmtId="2" fontId="9" fillId="3" borderId="14" xfId="0" applyNumberFormat="1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15" fontId="0" fillId="12" borderId="38" xfId="0" applyNumberFormat="1" applyFill="1" applyBorder="1" applyAlignment="1">
      <alignment horizontal="center" vertical="center"/>
    </xf>
    <xf numFmtId="20" fontId="3" fillId="12" borderId="38" xfId="0" applyNumberFormat="1" applyFont="1" applyFill="1" applyBorder="1" applyAlignment="1">
      <alignment horizontal="center" vertical="center"/>
    </xf>
    <xf numFmtId="0" fontId="3" fillId="12" borderId="39" xfId="0" applyFont="1" applyFill="1" applyBorder="1" applyAlignment="1">
      <alignment horizontal="center" vertical="center"/>
    </xf>
    <xf numFmtId="0" fontId="3" fillId="14" borderId="38" xfId="0" applyFont="1" applyFill="1" applyBorder="1" applyAlignment="1" applyProtection="1">
      <alignment horizontal="center" vertical="center"/>
      <protection locked="0"/>
    </xf>
    <xf numFmtId="0" fontId="3" fillId="12" borderId="38" xfId="0" applyFont="1" applyFill="1" applyBorder="1" applyAlignment="1">
      <alignment horizontal="center" vertical="center"/>
    </xf>
    <xf numFmtId="0" fontId="25" fillId="12" borderId="38" xfId="0" applyFont="1" applyFill="1" applyBorder="1" applyAlignment="1">
      <alignment horizontal="center" vertical="center" wrapText="1"/>
    </xf>
    <xf numFmtId="0" fontId="18" fillId="12" borderId="37" xfId="0" applyFont="1" applyFill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15" fontId="0" fillId="16" borderId="12" xfId="0" applyNumberFormat="1" applyFill="1" applyBorder="1" applyAlignment="1">
      <alignment horizontal="center" vertical="center"/>
    </xf>
    <xf numFmtId="20" fontId="3" fillId="16" borderId="12" xfId="0" applyNumberFormat="1" applyFont="1" applyFill="1" applyBorder="1" applyAlignment="1">
      <alignment horizontal="center" vertical="center"/>
    </xf>
    <xf numFmtId="0" fontId="3" fillId="16" borderId="13" xfId="0" applyFont="1" applyFill="1" applyBorder="1" applyAlignment="1">
      <alignment horizontal="center" vertical="center"/>
    </xf>
    <xf numFmtId="0" fontId="3" fillId="16" borderId="12" xfId="0" applyFont="1" applyFill="1" applyBorder="1" applyAlignment="1">
      <alignment horizontal="center" vertical="center"/>
    </xf>
    <xf numFmtId="0" fontId="25" fillId="16" borderId="12" xfId="0" applyFont="1" applyFill="1" applyBorder="1" applyAlignment="1">
      <alignment horizontal="center" vertical="center" wrapText="1"/>
    </xf>
    <xf numFmtId="0" fontId="18" fillId="16" borderId="14" xfId="0" applyFont="1" applyFill="1" applyBorder="1" applyAlignment="1">
      <alignment horizontal="center" vertical="center"/>
    </xf>
    <xf numFmtId="0" fontId="3" fillId="12" borderId="36" xfId="0" applyFont="1" applyFill="1" applyBorder="1" applyAlignment="1">
      <alignment horizontal="center" vertical="center"/>
    </xf>
    <xf numFmtId="0" fontId="3" fillId="9" borderId="42" xfId="0" applyFont="1" applyFill="1" applyBorder="1" applyAlignment="1">
      <alignment horizontal="center" vertical="center"/>
    </xf>
    <xf numFmtId="0" fontId="3" fillId="14" borderId="43" xfId="0" applyFont="1" applyFill="1" applyBorder="1" applyAlignment="1" applyProtection="1">
      <alignment horizontal="center" vertical="center"/>
      <protection locked="0"/>
    </xf>
    <xf numFmtId="0" fontId="3" fillId="9" borderId="44" xfId="0" applyFont="1" applyFill="1" applyBorder="1" applyAlignment="1">
      <alignment horizontal="center" vertical="center"/>
    </xf>
    <xf numFmtId="0" fontId="3" fillId="9" borderId="45" xfId="0" applyFont="1" applyFill="1" applyBorder="1" applyAlignment="1">
      <alignment horizontal="center" vertical="center"/>
    </xf>
    <xf numFmtId="0" fontId="3" fillId="14" borderId="36" xfId="0" applyFont="1" applyFill="1" applyBorder="1" applyAlignment="1" applyProtection="1">
      <alignment horizontal="center" vertical="center"/>
      <protection locked="0"/>
    </xf>
    <xf numFmtId="0" fontId="3" fillId="12" borderId="46" xfId="0" applyFont="1" applyFill="1" applyBorder="1" applyAlignment="1">
      <alignment horizontal="center" vertical="center"/>
    </xf>
    <xf numFmtId="0" fontId="3" fillId="14" borderId="16" xfId="0" applyFont="1" applyFill="1" applyBorder="1" applyAlignment="1" applyProtection="1">
      <alignment horizontal="center" vertical="center"/>
      <protection locked="0"/>
    </xf>
    <xf numFmtId="0" fontId="3" fillId="12" borderId="16" xfId="0" applyFont="1" applyFill="1" applyBorder="1" applyAlignment="1">
      <alignment horizontal="center" vertical="center"/>
    </xf>
    <xf numFmtId="0" fontId="3" fillId="9" borderId="33" xfId="0" applyFont="1" applyFill="1" applyBorder="1" applyAlignment="1">
      <alignment horizontal="center" vertical="center"/>
    </xf>
    <xf numFmtId="0" fontId="3" fillId="9" borderId="34" xfId="0" applyFont="1" applyFill="1" applyBorder="1" applyAlignment="1">
      <alignment horizontal="center" vertical="center"/>
    </xf>
    <xf numFmtId="0" fontId="3" fillId="9" borderId="40" xfId="0" applyFont="1" applyFill="1" applyBorder="1" applyAlignment="1">
      <alignment horizontal="center" vertical="center"/>
    </xf>
    <xf numFmtId="0" fontId="3" fillId="12" borderId="33" xfId="0" applyFont="1" applyFill="1" applyBorder="1" applyAlignment="1">
      <alignment horizontal="center" vertical="center"/>
    </xf>
    <xf numFmtId="0" fontId="3" fillId="12" borderId="34" xfId="0" applyFont="1" applyFill="1" applyBorder="1" applyAlignment="1">
      <alignment horizontal="center" vertical="center"/>
    </xf>
    <xf numFmtId="0" fontId="3" fillId="12" borderId="40" xfId="0" applyFont="1" applyFill="1" applyBorder="1" applyAlignment="1">
      <alignment horizontal="center" vertical="center"/>
    </xf>
    <xf numFmtId="0" fontId="3" fillId="16" borderId="33" xfId="0" applyFont="1" applyFill="1" applyBorder="1" applyAlignment="1">
      <alignment horizontal="center" vertical="center"/>
    </xf>
    <xf numFmtId="0" fontId="3" fillId="16" borderId="34" xfId="0" applyFont="1" applyFill="1" applyBorder="1" applyAlignment="1">
      <alignment horizontal="center" vertical="center"/>
    </xf>
    <xf numFmtId="0" fontId="3" fillId="16" borderId="40" xfId="0" applyFont="1" applyFill="1" applyBorder="1" applyAlignment="1">
      <alignment horizontal="center" vertical="center"/>
    </xf>
    <xf numFmtId="0" fontId="3" fillId="11" borderId="33" xfId="0" applyFont="1" applyFill="1" applyBorder="1" applyAlignment="1">
      <alignment horizontal="center" vertical="center"/>
    </xf>
    <xf numFmtId="0" fontId="3" fillId="11" borderId="34" xfId="0" applyFont="1" applyFill="1" applyBorder="1" applyAlignment="1">
      <alignment horizontal="center" vertical="center"/>
    </xf>
    <xf numFmtId="0" fontId="3" fillId="11" borderId="40" xfId="0" applyFont="1" applyFill="1" applyBorder="1" applyAlignment="1">
      <alignment horizontal="center" vertical="center"/>
    </xf>
    <xf numFmtId="0" fontId="3" fillId="10" borderId="33" xfId="0" applyFont="1" applyFill="1" applyBorder="1" applyAlignment="1">
      <alignment horizontal="center" vertical="center"/>
    </xf>
    <xf numFmtId="0" fontId="3" fillId="10" borderId="34" xfId="0" applyFont="1" applyFill="1" applyBorder="1" applyAlignment="1">
      <alignment horizontal="center" vertical="center"/>
    </xf>
    <xf numFmtId="0" fontId="3" fillId="10" borderId="40" xfId="0" applyFont="1" applyFill="1" applyBorder="1" applyAlignment="1">
      <alignment horizontal="center" vertical="center"/>
    </xf>
    <xf numFmtId="0" fontId="0" fillId="3" borderId="48" xfId="0" applyFill="1" applyBorder="1" applyAlignment="1">
      <alignment horizontal="center" vertical="center"/>
    </xf>
    <xf numFmtId="0" fontId="0" fillId="3" borderId="47" xfId="0" applyFill="1" applyBorder="1" applyAlignment="1">
      <alignment horizontal="center" vertical="center"/>
    </xf>
    <xf numFmtId="0" fontId="19" fillId="13" borderId="2" xfId="0" applyFont="1" applyFill="1" applyBorder="1" applyAlignment="1">
      <alignment horizontal="right" vertical="center"/>
    </xf>
    <xf numFmtId="0" fontId="22" fillId="13" borderId="19" xfId="0" applyFont="1" applyFill="1" applyBorder="1" applyAlignment="1">
      <alignment horizontal="center" vertical="center"/>
    </xf>
    <xf numFmtId="0" fontId="22" fillId="13" borderId="20" xfId="0" applyFont="1" applyFill="1" applyBorder="1" applyAlignment="1">
      <alignment horizontal="center" vertical="center"/>
    </xf>
    <xf numFmtId="0" fontId="22" fillId="13" borderId="21" xfId="0" applyFont="1" applyFill="1" applyBorder="1" applyAlignment="1">
      <alignment horizontal="center" vertical="center"/>
    </xf>
    <xf numFmtId="0" fontId="1" fillId="13" borderId="15" xfId="0" applyFont="1" applyFill="1" applyBorder="1" applyAlignment="1">
      <alignment horizontal="center" vertical="center"/>
    </xf>
    <xf numFmtId="0" fontId="1" fillId="13" borderId="23" xfId="0" applyFont="1" applyFill="1" applyBorder="1" applyAlignment="1">
      <alignment horizontal="center" vertical="center"/>
    </xf>
    <xf numFmtId="0" fontId="1" fillId="13" borderId="24" xfId="0" applyFont="1" applyFill="1" applyBorder="1" applyAlignment="1">
      <alignment horizontal="center" vertical="center"/>
    </xf>
    <xf numFmtId="0" fontId="1" fillId="13" borderId="1" xfId="0" applyFont="1" applyFill="1" applyBorder="1" applyAlignment="1">
      <alignment horizontal="center" vertical="center"/>
    </xf>
    <xf numFmtId="0" fontId="1" fillId="13" borderId="2" xfId="0" applyFont="1" applyFill="1" applyBorder="1" applyAlignment="1">
      <alignment horizontal="center" vertical="center"/>
    </xf>
    <xf numFmtId="0" fontId="1" fillId="13" borderId="3" xfId="0" applyFont="1" applyFill="1" applyBorder="1" applyAlignment="1">
      <alignment horizontal="center" vertical="center"/>
    </xf>
    <xf numFmtId="0" fontId="24" fillId="15" borderId="18" xfId="0" applyFont="1" applyFill="1" applyBorder="1" applyAlignment="1">
      <alignment horizontal="center" vertical="center"/>
    </xf>
    <xf numFmtId="0" fontId="24" fillId="15" borderId="0" xfId="0" applyFont="1" applyFill="1" applyAlignment="1">
      <alignment horizontal="center" vertical="center"/>
    </xf>
    <xf numFmtId="0" fontId="24" fillId="15" borderId="22" xfId="0" applyFont="1" applyFill="1" applyBorder="1" applyAlignment="1">
      <alignment horizontal="center" vertical="center"/>
    </xf>
    <xf numFmtId="0" fontId="24" fillId="15" borderId="15" xfId="0" applyFont="1" applyFill="1" applyBorder="1" applyAlignment="1">
      <alignment horizontal="center" vertical="center"/>
    </xf>
    <xf numFmtId="0" fontId="24" fillId="15" borderId="23" xfId="0" applyFont="1" applyFill="1" applyBorder="1" applyAlignment="1">
      <alignment horizontal="center" vertical="center"/>
    </xf>
    <xf numFmtId="0" fontId="24" fillId="15" borderId="24" xfId="0" applyFont="1" applyFill="1" applyBorder="1" applyAlignment="1">
      <alignment horizontal="center" vertical="center"/>
    </xf>
    <xf numFmtId="0" fontId="21" fillId="13" borderId="19" xfId="0" applyFont="1" applyFill="1" applyBorder="1" applyAlignment="1">
      <alignment horizontal="center" vertical="center"/>
    </xf>
    <xf numFmtId="0" fontId="21" fillId="13" borderId="20" xfId="0" applyFont="1" applyFill="1" applyBorder="1" applyAlignment="1">
      <alignment horizontal="center" vertical="center"/>
    </xf>
    <xf numFmtId="0" fontId="21" fillId="13" borderId="21" xfId="0" applyFont="1" applyFill="1" applyBorder="1" applyAlignment="1">
      <alignment horizontal="center" vertical="center"/>
    </xf>
  </cellXfs>
  <cellStyles count="2">
    <cellStyle name="Hiperligação" xfId="1" builtinId="8"/>
    <cellStyle name="Normal" xfId="0" builtinId="0"/>
  </cellStyles>
  <dxfs count="5">
    <dxf>
      <font>
        <b/>
        <i val="0"/>
      </font>
    </dxf>
    <dxf>
      <font>
        <b/>
        <i val="0"/>
      </font>
      <numFmt numFmtId="0" formatCode="General"/>
    </dxf>
    <dxf>
      <font>
        <b/>
        <i val="0"/>
      </font>
    </dxf>
    <dxf>
      <font>
        <b/>
        <i val="0"/>
      </font>
      <numFmt numFmtId="0" formatCode="General"/>
    </dxf>
    <dxf>
      <font>
        <b/>
        <i val="0"/>
      </font>
      <numFmt numFmtId="0" formatCode="General"/>
    </dxf>
  </dxfs>
  <tableStyles count="0" defaultTableStyle="TableStyleMedium2" defaultPivotStyle="PivotStyleLight16"/>
  <colors>
    <mruColors>
      <color rgb="FF95B3D7"/>
      <color rgb="FF0000FF"/>
      <color rgb="FF009900"/>
      <color rgb="FFFFFF99"/>
      <color rgb="FFFFFF66"/>
      <color rgb="FF315683"/>
      <color rgb="FF335A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847725</xdr:colOff>
      <xdr:row>0</xdr:row>
      <xdr:rowOff>0</xdr:rowOff>
    </xdr:from>
    <xdr:to>
      <xdr:col>21</xdr:col>
      <xdr:colOff>95250</xdr:colOff>
      <xdr:row>3</xdr:row>
      <xdr:rowOff>171450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7820025" y="219075"/>
          <a:ext cx="3228975" cy="1095375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2800" b="1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BENJAMINS</a:t>
          </a:r>
          <a:r>
            <a:rPr lang="pt-PT" sz="2800" b="1" baseline="0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"E1"</a:t>
          </a:r>
          <a:endParaRPr lang="pt-PT" sz="2800" b="1">
            <a:solidFill>
              <a:srgbClr val="FF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847725</xdr:colOff>
      <xdr:row>0</xdr:row>
      <xdr:rowOff>0</xdr:rowOff>
    </xdr:from>
    <xdr:to>
      <xdr:col>21</xdr:col>
      <xdr:colOff>95250</xdr:colOff>
      <xdr:row>3</xdr:row>
      <xdr:rowOff>171450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7820025" y="219075"/>
          <a:ext cx="3228975" cy="1095375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2800" b="1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BENJAMINS</a:t>
          </a:r>
          <a:r>
            <a:rPr lang="pt-PT" sz="2800" b="1" baseline="0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"E1"</a:t>
          </a:r>
          <a:endParaRPr lang="pt-PT" sz="2800" b="1">
            <a:solidFill>
              <a:srgbClr val="FF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847725</xdr:colOff>
      <xdr:row>0</xdr:row>
      <xdr:rowOff>0</xdr:rowOff>
    </xdr:from>
    <xdr:to>
      <xdr:col>21</xdr:col>
      <xdr:colOff>95250</xdr:colOff>
      <xdr:row>3</xdr:row>
      <xdr:rowOff>171450</xdr:rowOff>
    </xdr:to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7820025" y="219075"/>
          <a:ext cx="3228975" cy="1095375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2800" b="1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BENJAMINS</a:t>
          </a:r>
          <a:r>
            <a:rPr lang="pt-PT" sz="2800" b="1" baseline="0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"E1"</a:t>
          </a:r>
          <a:endParaRPr lang="pt-PT" sz="2800" b="1">
            <a:solidFill>
              <a:srgbClr val="FF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847725</xdr:colOff>
      <xdr:row>0</xdr:row>
      <xdr:rowOff>0</xdr:rowOff>
    </xdr:from>
    <xdr:to>
      <xdr:col>21</xdr:col>
      <xdr:colOff>95250</xdr:colOff>
      <xdr:row>3</xdr:row>
      <xdr:rowOff>171450</xdr:rowOff>
    </xdr:to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7820025" y="219075"/>
          <a:ext cx="3228975" cy="1095375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2800" b="1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BENJAMINS</a:t>
          </a:r>
          <a:r>
            <a:rPr lang="pt-PT" sz="2800" b="1" baseline="0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"E1"</a:t>
          </a:r>
          <a:endParaRPr lang="pt-PT" sz="2800" b="1">
            <a:solidFill>
              <a:srgbClr val="FF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819150</xdr:colOff>
      <xdr:row>0</xdr:row>
      <xdr:rowOff>0</xdr:rowOff>
    </xdr:from>
    <xdr:to>
      <xdr:col>20</xdr:col>
      <xdr:colOff>285750</xdr:colOff>
      <xdr:row>3</xdr:row>
      <xdr:rowOff>171450</xdr:rowOff>
    </xdr:to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7800975" y="171450"/>
          <a:ext cx="3086100" cy="1143000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2800" b="1">
              <a:solidFill>
                <a:srgbClr val="0099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BENJAMINS</a:t>
          </a:r>
          <a:r>
            <a:rPr lang="pt-PT" sz="2800" b="1" baseline="0">
              <a:solidFill>
                <a:srgbClr val="0099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"E2"</a:t>
          </a:r>
          <a:endParaRPr lang="pt-PT" sz="2800" b="1">
            <a:solidFill>
              <a:srgbClr val="0099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104775</xdr:colOff>
      <xdr:row>0</xdr:row>
      <xdr:rowOff>0</xdr:rowOff>
    </xdr:from>
    <xdr:to>
      <xdr:col>21</xdr:col>
      <xdr:colOff>257175</xdr:colOff>
      <xdr:row>4</xdr:row>
      <xdr:rowOff>171450</xdr:rowOff>
    </xdr:to>
    <xdr:sp macro="" textlink="">
      <xdr:nvSpPr>
        <xdr:cNvPr id="11" name="CaixaDeTexto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7086600" y="0"/>
          <a:ext cx="4143375" cy="1085850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2800" b="1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BENJAMINS</a:t>
          </a:r>
          <a:r>
            <a:rPr lang="pt-PT" sz="2800" b="1" baseline="0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"E1"</a:t>
          </a:r>
          <a:endParaRPr lang="pt-PT" sz="2800" b="1">
            <a:solidFill>
              <a:srgbClr val="FF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pt.uefa.com/uefaeuro/news/newsid=1726704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2"/>
  <sheetViews>
    <sheetView workbookViewId="0"/>
  </sheetViews>
  <sheetFormatPr defaultColWidth="8.6640625" defaultRowHeight="14.4" x14ac:dyDescent="0.3"/>
  <cols>
    <col min="1" max="1" width="154.6640625" customWidth="1"/>
  </cols>
  <sheetData>
    <row r="1" spans="1:1" ht="28.8" x14ac:dyDescent="0.3">
      <c r="A1" s="62" t="s">
        <v>43</v>
      </c>
    </row>
    <row r="2" spans="1:1" x14ac:dyDescent="0.3">
      <c r="A2" s="63" t="s">
        <v>44</v>
      </c>
    </row>
    <row r="3" spans="1:1" x14ac:dyDescent="0.3">
      <c r="A3" s="64" t="s">
        <v>45</v>
      </c>
    </row>
    <row r="4" spans="1:1" x14ac:dyDescent="0.3">
      <c r="A4" s="64" t="s">
        <v>46</v>
      </c>
    </row>
    <row r="5" spans="1:1" ht="28.8" x14ac:dyDescent="0.3">
      <c r="A5" s="63" t="s">
        <v>47</v>
      </c>
    </row>
    <row r="6" spans="1:1" x14ac:dyDescent="0.3">
      <c r="A6" s="64" t="s">
        <v>48</v>
      </c>
    </row>
    <row r="7" spans="1:1" x14ac:dyDescent="0.3">
      <c r="A7" s="64" t="s">
        <v>49</v>
      </c>
    </row>
    <row r="8" spans="1:1" x14ac:dyDescent="0.3">
      <c r="A8" s="64" t="s">
        <v>50</v>
      </c>
    </row>
    <row r="9" spans="1:1" x14ac:dyDescent="0.3">
      <c r="A9" s="64" t="s">
        <v>51</v>
      </c>
    </row>
    <row r="10" spans="1:1" x14ac:dyDescent="0.3">
      <c r="A10" s="64" t="s">
        <v>52</v>
      </c>
    </row>
    <row r="11" spans="1:1" x14ac:dyDescent="0.3">
      <c r="A11" s="65"/>
    </row>
    <row r="12" spans="1:1" x14ac:dyDescent="0.3">
      <c r="A12" s="66" t="s">
        <v>53</v>
      </c>
    </row>
    <row r="13" spans="1:1" x14ac:dyDescent="0.3">
      <c r="A13" s="62" t="s">
        <v>54</v>
      </c>
    </row>
    <row r="14" spans="1:1" x14ac:dyDescent="0.3">
      <c r="A14" s="67" t="s">
        <v>55</v>
      </c>
    </row>
    <row r="15" spans="1:1" x14ac:dyDescent="0.3">
      <c r="A15" s="68" t="s">
        <v>56</v>
      </c>
    </row>
    <row r="16" spans="1:1" x14ac:dyDescent="0.3">
      <c r="A16" s="68" t="s">
        <v>57</v>
      </c>
    </row>
    <row r="17" spans="1:1" ht="28.8" x14ac:dyDescent="0.3">
      <c r="A17" s="68" t="s">
        <v>58</v>
      </c>
    </row>
    <row r="18" spans="1:1" x14ac:dyDescent="0.3">
      <c r="A18" s="68" t="s">
        <v>59</v>
      </c>
    </row>
    <row r="19" spans="1:1" x14ac:dyDescent="0.3">
      <c r="A19" s="68" t="s">
        <v>60</v>
      </c>
    </row>
    <row r="20" spans="1:1" x14ac:dyDescent="0.3">
      <c r="A20" s="68" t="s">
        <v>61</v>
      </c>
    </row>
    <row r="21" spans="1:1" x14ac:dyDescent="0.3">
      <c r="A21" s="68" t="s">
        <v>62</v>
      </c>
    </row>
    <row r="22" spans="1:1" x14ac:dyDescent="0.3">
      <c r="A22" s="69" t="s">
        <v>63</v>
      </c>
    </row>
  </sheetData>
  <hyperlinks>
    <hyperlink ref="A12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DS98"/>
  <sheetViews>
    <sheetView showGridLines="0" tabSelected="1" topLeftCell="A40" workbookViewId="0">
      <selection activeCell="H53" sqref="H53"/>
    </sheetView>
  </sheetViews>
  <sheetFormatPr defaultColWidth="0" defaultRowHeight="18" customHeight="1" zeroHeight="1" x14ac:dyDescent="0.3"/>
  <cols>
    <col min="1" max="1" width="0.44140625" style="1" customWidth="1"/>
    <col min="2" max="2" width="4.44140625" style="1" customWidth="1"/>
    <col min="3" max="3" width="10.44140625" style="1" customWidth="1"/>
    <col min="4" max="4" width="7.109375" style="1" customWidth="1"/>
    <col min="5" max="5" width="21" style="1" bestFit="1" customWidth="1"/>
    <col min="6" max="7" width="4.33203125" style="1" customWidth="1"/>
    <col min="8" max="8" width="21" style="1" bestFit="1" customWidth="1"/>
    <col min="9" max="9" width="25.6640625" style="1" customWidth="1"/>
    <col min="10" max="10" width="7.44140625" style="1" customWidth="1"/>
    <col min="11" max="11" width="11.44140625" style="1" hidden="1" customWidth="1"/>
    <col min="12" max="12" width="9.44140625" style="1" hidden="1" customWidth="1"/>
    <col min="13" max="13" width="1.33203125" style="1" customWidth="1"/>
    <col min="14" max="14" width="20.6640625" style="59" customWidth="1"/>
    <col min="15" max="22" width="5.44140625" style="1" customWidth="1"/>
    <col min="23" max="23" width="2.6640625" style="1" customWidth="1"/>
    <col min="24" max="24" width="19.109375" style="1" hidden="1" customWidth="1"/>
    <col min="25" max="27" width="16.109375" style="1" hidden="1" customWidth="1"/>
    <col min="28" max="28" width="12.33203125" style="1" hidden="1" customWidth="1"/>
    <col min="29" max="33" width="9.109375" style="1" hidden="1" customWidth="1"/>
    <col min="34" max="34" width="18.6640625" style="1" hidden="1" customWidth="1"/>
    <col min="35" max="104" width="9.109375" style="1" hidden="1" customWidth="1"/>
    <col min="105" max="105" width="15.33203125" style="1" hidden="1" customWidth="1"/>
    <col min="106" max="123" width="9.109375" style="1" hidden="1" customWidth="1"/>
    <col min="124" max="16384" width="8.109375" style="1" hidden="1"/>
  </cols>
  <sheetData>
    <row r="1" spans="2:116" ht="18" customHeight="1" x14ac:dyDescent="0.3">
      <c r="B1" s="213" t="s">
        <v>123</v>
      </c>
      <c r="C1" s="214"/>
      <c r="D1" s="214"/>
      <c r="E1" s="214"/>
      <c r="F1" s="214"/>
      <c r="G1" s="214"/>
      <c r="H1" s="214"/>
      <c r="I1" s="214"/>
      <c r="J1" s="215"/>
    </row>
    <row r="2" spans="2:116" ht="18" customHeight="1" x14ac:dyDescent="0.3">
      <c r="B2" s="213"/>
      <c r="C2" s="214"/>
      <c r="D2" s="214"/>
      <c r="E2" s="214"/>
      <c r="F2" s="214"/>
      <c r="G2" s="214"/>
      <c r="H2" s="214"/>
      <c r="I2" s="214"/>
      <c r="J2" s="215"/>
    </row>
    <row r="3" spans="2:116" ht="18" customHeight="1" x14ac:dyDescent="0.3">
      <c r="B3" s="216"/>
      <c r="C3" s="217"/>
      <c r="D3" s="217"/>
      <c r="E3" s="217"/>
      <c r="F3" s="217"/>
      <c r="G3" s="217"/>
      <c r="H3" s="217"/>
      <c r="I3" s="217"/>
      <c r="J3" s="218"/>
      <c r="X3" s="15"/>
      <c r="Y3" s="15"/>
      <c r="Z3" s="15"/>
      <c r="AA3" s="15"/>
      <c r="AB3" s="15"/>
      <c r="AC3" s="15"/>
      <c r="AD3" s="15"/>
      <c r="AE3" s="15"/>
      <c r="AF3" s="15"/>
      <c r="BR3" s="12"/>
      <c r="BS3" s="12"/>
      <c r="BT3" s="12"/>
      <c r="BU3" s="12"/>
      <c r="BV3" s="12"/>
      <c r="BW3" s="12"/>
      <c r="BX3" s="12"/>
      <c r="CI3" s="51" t="s">
        <v>22</v>
      </c>
    </row>
    <row r="4" spans="2:116" ht="18" customHeight="1" x14ac:dyDescent="0.3">
      <c r="B4" s="210" t="s">
        <v>74</v>
      </c>
      <c r="C4" s="211"/>
      <c r="D4" s="211"/>
      <c r="E4" s="211"/>
      <c r="F4" s="211"/>
      <c r="G4" s="211"/>
      <c r="H4" s="211"/>
      <c r="I4" s="211"/>
      <c r="J4" s="212"/>
      <c r="X4" s="15"/>
      <c r="Y4" s="15"/>
      <c r="Z4" s="15"/>
      <c r="AA4" s="15"/>
      <c r="AB4" s="15"/>
      <c r="AC4" s="15"/>
      <c r="AD4" s="15"/>
      <c r="AE4" s="15"/>
      <c r="AF4" s="15"/>
      <c r="BR4" s="12"/>
      <c r="BS4" s="12"/>
      <c r="BT4" s="12"/>
      <c r="BU4" s="12"/>
      <c r="BV4" s="12"/>
      <c r="BW4" s="12"/>
      <c r="BX4" s="12"/>
      <c r="CB4" s="52" t="s">
        <v>23</v>
      </c>
      <c r="CC4" s="52" t="s">
        <v>19</v>
      </c>
      <c r="CD4" s="52" t="s">
        <v>3</v>
      </c>
      <c r="CF4" s="52" t="s">
        <v>23</v>
      </c>
      <c r="CG4" s="52" t="s">
        <v>19</v>
      </c>
      <c r="CH4" s="52" t="s">
        <v>3</v>
      </c>
      <c r="CJ4" s="52" t="s">
        <v>23</v>
      </c>
      <c r="CK4" s="52" t="s">
        <v>19</v>
      </c>
      <c r="CL4" s="52" t="s">
        <v>3</v>
      </c>
      <c r="CN4" s="52" t="s">
        <v>23</v>
      </c>
      <c r="CO4" s="52" t="s">
        <v>19</v>
      </c>
      <c r="CP4" s="52" t="s">
        <v>3</v>
      </c>
    </row>
    <row r="5" spans="2:116" ht="18" customHeight="1" x14ac:dyDescent="0.3">
      <c r="B5" s="60" t="s">
        <v>0</v>
      </c>
      <c r="C5" s="57" t="s">
        <v>1</v>
      </c>
      <c r="D5" s="57" t="s">
        <v>2</v>
      </c>
      <c r="E5" s="61" t="s">
        <v>78</v>
      </c>
      <c r="F5" s="57" t="s">
        <v>3</v>
      </c>
      <c r="G5" s="57" t="s">
        <v>4</v>
      </c>
      <c r="H5" s="61" t="s">
        <v>78</v>
      </c>
      <c r="I5" s="57" t="s">
        <v>79</v>
      </c>
      <c r="J5" s="58" t="s">
        <v>5</v>
      </c>
      <c r="K5" s="2" t="s">
        <v>6</v>
      </c>
      <c r="L5" s="2" t="s">
        <v>7</v>
      </c>
      <c r="X5" s="15"/>
      <c r="Y5" s="15"/>
      <c r="Z5" s="15"/>
      <c r="AA5" s="15"/>
      <c r="AB5" s="15"/>
      <c r="AC5" s="15"/>
      <c r="AD5" s="15"/>
      <c r="AE5" s="15"/>
      <c r="AF5" s="15"/>
      <c r="AH5" s="53" t="s">
        <v>24</v>
      </c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4" t="s">
        <v>25</v>
      </c>
      <c r="AY5" s="54"/>
      <c r="AZ5" s="54"/>
      <c r="BA5" s="54"/>
      <c r="BB5" s="54"/>
      <c r="BC5" s="54"/>
      <c r="BD5" s="54"/>
      <c r="BE5" s="54"/>
      <c r="BF5" s="54"/>
      <c r="BG5" s="54"/>
      <c r="BI5" s="53" t="s">
        <v>26</v>
      </c>
      <c r="BJ5" s="53"/>
      <c r="BK5" s="53"/>
      <c r="BL5" s="53"/>
      <c r="BM5" s="53"/>
      <c r="BN5" s="53"/>
      <c r="BO5" s="53"/>
      <c r="BP5" s="53"/>
      <c r="BQ5" s="53"/>
      <c r="BR5" s="55" t="s">
        <v>27</v>
      </c>
      <c r="BS5" s="55"/>
      <c r="BT5" s="55"/>
      <c r="BU5" s="55"/>
      <c r="BV5" s="55"/>
      <c r="BW5" s="55"/>
      <c r="BX5" s="55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</row>
    <row r="6" spans="2:116" ht="22.5" customHeight="1" x14ac:dyDescent="0.3">
      <c r="B6" s="93">
        <v>1</v>
      </c>
      <c r="C6" s="79">
        <v>45460</v>
      </c>
      <c r="D6" s="80">
        <v>0.80208333333333337</v>
      </c>
      <c r="E6" s="133" t="s">
        <v>101</v>
      </c>
      <c r="F6" s="142">
        <v>10</v>
      </c>
      <c r="G6" s="142">
        <v>0</v>
      </c>
      <c r="H6" s="133" t="s">
        <v>102</v>
      </c>
      <c r="I6" s="145" t="s">
        <v>64</v>
      </c>
      <c r="J6" s="81" t="s">
        <v>8</v>
      </c>
      <c r="K6" s="6" t="str">
        <f t="shared" ref="K6:K7" si="0">IF(F6&lt;&gt;"",IF(F6&gt;G6,E6,IF(G6&gt;F6,H6,"Empate")),"")</f>
        <v>SL BENFICA</v>
      </c>
      <c r="L6" s="6" t="str">
        <f t="shared" ref="L6:L7" si="1">IF(F6&lt;&gt;"",IF(F6&lt;G6,E6,IF(G6&lt;F6,H6,"Empate")),"")</f>
        <v>SINTRENSE "B"</v>
      </c>
      <c r="N6" s="98" t="s">
        <v>8</v>
      </c>
      <c r="O6" s="56" t="s">
        <v>17</v>
      </c>
      <c r="P6" s="57" t="s">
        <v>18</v>
      </c>
      <c r="Q6" s="57" t="s">
        <v>12</v>
      </c>
      <c r="R6" s="57" t="s">
        <v>11</v>
      </c>
      <c r="S6" s="57" t="s">
        <v>3</v>
      </c>
      <c r="T6" s="57" t="s">
        <v>4</v>
      </c>
      <c r="U6" s="57" t="s">
        <v>19</v>
      </c>
      <c r="V6" s="58" t="s">
        <v>20</v>
      </c>
      <c r="X6" s="15"/>
      <c r="Y6" s="15"/>
      <c r="Z6" s="15"/>
      <c r="AA6" s="15"/>
      <c r="AB6" s="15"/>
      <c r="AC6" s="15"/>
      <c r="AD6" s="15"/>
      <c r="AE6" s="15"/>
      <c r="AF6" s="15"/>
      <c r="BR6" s="12"/>
      <c r="BS6" s="12"/>
      <c r="BT6" s="12"/>
      <c r="BU6" s="12"/>
      <c r="BV6" s="12"/>
      <c r="BW6" s="12"/>
      <c r="BX6" s="12"/>
      <c r="CB6" s="15"/>
      <c r="CC6" s="15"/>
      <c r="CD6" s="15"/>
      <c r="CI6" s="1" t="s">
        <v>22</v>
      </c>
    </row>
    <row r="7" spans="2:116" ht="22.5" customHeight="1" x14ac:dyDescent="0.2">
      <c r="B7" s="94">
        <v>2</v>
      </c>
      <c r="C7" s="82">
        <v>45460</v>
      </c>
      <c r="D7" s="152">
        <v>0.80208333333333337</v>
      </c>
      <c r="E7" s="134" t="s">
        <v>103</v>
      </c>
      <c r="F7" s="143">
        <v>3</v>
      </c>
      <c r="G7" s="143">
        <v>4</v>
      </c>
      <c r="H7" s="135" t="s">
        <v>104</v>
      </c>
      <c r="I7" s="146" t="s">
        <v>97</v>
      </c>
      <c r="J7" s="83" t="s">
        <v>8</v>
      </c>
      <c r="K7" s="6" t="str">
        <f t="shared" si="0"/>
        <v>TIRES</v>
      </c>
      <c r="L7" s="6" t="str">
        <f t="shared" si="1"/>
        <v>ESTORIL AC</v>
      </c>
      <c r="N7" s="186" t="s">
        <v>101</v>
      </c>
      <c r="O7" s="124">
        <v>3</v>
      </c>
      <c r="P7" s="125">
        <v>3</v>
      </c>
      <c r="Q7" s="125">
        <v>0</v>
      </c>
      <c r="R7" s="125">
        <v>0</v>
      </c>
      <c r="S7" s="125">
        <v>30</v>
      </c>
      <c r="T7" s="125">
        <v>2</v>
      </c>
      <c r="U7" s="125">
        <v>28</v>
      </c>
      <c r="V7" s="126">
        <v>6</v>
      </c>
      <c r="X7" s="7"/>
      <c r="Y7" s="8" t="s">
        <v>17</v>
      </c>
      <c r="Z7" s="8" t="s">
        <v>18</v>
      </c>
      <c r="AA7" s="8" t="s">
        <v>12</v>
      </c>
      <c r="AB7" s="8" t="s">
        <v>11</v>
      </c>
      <c r="AC7" s="8" t="s">
        <v>3</v>
      </c>
      <c r="AD7" s="8" t="s">
        <v>4</v>
      </c>
      <c r="AE7" s="8" t="s">
        <v>19</v>
      </c>
      <c r="AF7" s="9" t="s">
        <v>20</v>
      </c>
      <c r="BI7" s="10"/>
      <c r="BJ7" s="11" t="s">
        <v>17</v>
      </c>
      <c r="BK7" s="11" t="s">
        <v>18</v>
      </c>
      <c r="BL7" s="11" t="s">
        <v>12</v>
      </c>
      <c r="BM7" s="11" t="s">
        <v>11</v>
      </c>
      <c r="BN7" s="11" t="s">
        <v>3</v>
      </c>
      <c r="BO7" s="11" t="s">
        <v>4</v>
      </c>
      <c r="BP7" s="11" t="s">
        <v>19</v>
      </c>
      <c r="BQ7" s="11" t="s">
        <v>20</v>
      </c>
      <c r="BR7" s="12"/>
      <c r="BS7" s="12"/>
      <c r="BT7" s="12"/>
      <c r="BU7" s="12"/>
      <c r="BV7" s="12"/>
      <c r="BW7" s="12"/>
      <c r="BX7" s="12"/>
      <c r="BY7" s="13"/>
      <c r="BZ7" s="13"/>
      <c r="CI7" s="1" t="s">
        <v>21</v>
      </c>
      <c r="CQ7" s="10"/>
      <c r="CR7" s="11" t="s">
        <v>17</v>
      </c>
      <c r="CS7" s="11" t="s">
        <v>18</v>
      </c>
      <c r="CT7" s="11" t="s">
        <v>12</v>
      </c>
      <c r="CU7" s="11" t="s">
        <v>11</v>
      </c>
      <c r="CV7" s="11" t="s">
        <v>3</v>
      </c>
      <c r="CW7" s="11" t="s">
        <v>4</v>
      </c>
      <c r="CX7" s="11" t="s">
        <v>19</v>
      </c>
      <c r="CY7" s="11" t="s">
        <v>20</v>
      </c>
      <c r="DE7" s="11" t="s">
        <v>17</v>
      </c>
      <c r="DF7" s="11" t="s">
        <v>18</v>
      </c>
      <c r="DG7" s="11" t="s">
        <v>12</v>
      </c>
      <c r="DH7" s="11" t="s">
        <v>11</v>
      </c>
      <c r="DI7" s="11" t="s">
        <v>3</v>
      </c>
      <c r="DJ7" s="11" t="s">
        <v>4</v>
      </c>
      <c r="DK7" s="11" t="s">
        <v>19</v>
      </c>
      <c r="DL7" s="11" t="s">
        <v>20</v>
      </c>
    </row>
    <row r="8" spans="2:116" ht="22.5" customHeight="1" x14ac:dyDescent="0.3">
      <c r="B8" s="94">
        <v>3</v>
      </c>
      <c r="C8" s="84">
        <v>45460</v>
      </c>
      <c r="D8" s="85">
        <v>0.80208333333333337</v>
      </c>
      <c r="E8" s="136" t="s">
        <v>105</v>
      </c>
      <c r="F8" s="143">
        <v>3</v>
      </c>
      <c r="G8" s="143">
        <v>2</v>
      </c>
      <c r="H8" s="137" t="s">
        <v>106</v>
      </c>
      <c r="I8" s="147" t="s">
        <v>71</v>
      </c>
      <c r="J8" s="86" t="s">
        <v>9</v>
      </c>
      <c r="K8" s="6" t="e">
        <f>IF(#REF!&lt;&gt;"",IF(#REF!&gt;#REF!,#REF!,IF(#REF!&gt;#REF!,#REF!,"Empate")),"")</f>
        <v>#REF!</v>
      </c>
      <c r="L8" s="6" t="e">
        <f>IF(#REF!&lt;&gt;"",IF(#REF!&lt;#REF!,#REF!,IF(#REF!&lt;#REF!,#REF!,"Empate")),"")</f>
        <v>#REF!</v>
      </c>
      <c r="N8" s="187" t="s">
        <v>103</v>
      </c>
      <c r="O8" s="127">
        <v>3</v>
      </c>
      <c r="P8" s="128">
        <v>1</v>
      </c>
      <c r="Q8" s="128">
        <v>0</v>
      </c>
      <c r="R8" s="128">
        <v>2</v>
      </c>
      <c r="S8" s="128">
        <v>14</v>
      </c>
      <c r="T8" s="128">
        <v>15</v>
      </c>
      <c r="U8" s="128">
        <v>-1</v>
      </c>
      <c r="V8" s="129">
        <v>3</v>
      </c>
      <c r="X8" s="14" t="s">
        <v>89</v>
      </c>
      <c r="Y8" s="15">
        <f>DCOUNT($E$5:$F$26,$F$5,$X12:$X13)+DCOUNT($G$5:$H$26,$G$5,$X12:$X13)</f>
        <v>2</v>
      </c>
      <c r="Z8" s="15">
        <f>COUNTIF($K$6:$K$34,X13)</f>
        <v>2</v>
      </c>
      <c r="AA8" s="15">
        <f>Y8-Z8-AB8</f>
        <v>0</v>
      </c>
      <c r="AB8" s="15">
        <f>COUNTIF($L$6:$L$34,X13)</f>
        <v>0</v>
      </c>
      <c r="AC8" s="15">
        <f>DSUM($E$5:$F$26,$F$5,$X12:$X13)+DSUM($G$5:$H$26,$G$5,$X12:$X13)</f>
        <v>21</v>
      </c>
      <c r="AD8" s="15">
        <f>DSUM($E$5:$G$26,$G$5,$X12:$X13)+DSUM($F$5:$H$26,$F$5,$X12:$X13)</f>
        <v>0</v>
      </c>
      <c r="AE8" s="15">
        <f>AC8-AD8</f>
        <v>21</v>
      </c>
      <c r="AF8" s="16">
        <f>Z8*3+AA8*1</f>
        <v>6</v>
      </c>
      <c r="AH8" s="17" t="str">
        <f>X8</f>
        <v>Estoril Praia</v>
      </c>
      <c r="AI8" s="18">
        <f>AF8</f>
        <v>6</v>
      </c>
      <c r="AJ8" s="19" t="str">
        <f>IF(AI8&gt;=AI9,AH8,AH9)</f>
        <v>Estoril Praia</v>
      </c>
      <c r="AK8" s="18">
        <f>VLOOKUP(AJ8,X8:AF11,9,FALSE)</f>
        <v>6</v>
      </c>
      <c r="AL8" s="19" t="str">
        <f>IF(AK8&gt;=AK10,AJ8,AJ10)</f>
        <v>Estoril Praia</v>
      </c>
      <c r="AM8" s="18">
        <f>VLOOKUP(AL8,X8:AF11,9,FALSE)</f>
        <v>6</v>
      </c>
      <c r="AN8" s="19" t="str">
        <f>IF(AM8&gt;=AM11,AL8,AL11)</f>
        <v>Estoril Praia</v>
      </c>
      <c r="AO8" s="18">
        <f>VLOOKUP(AN8,X8:AF11,9,FALSE)</f>
        <v>6</v>
      </c>
      <c r="AP8" s="19"/>
      <c r="AQ8" s="20"/>
      <c r="AR8" s="20"/>
      <c r="AS8" s="20"/>
      <c r="AT8" s="20"/>
      <c r="AU8" s="21"/>
      <c r="AV8" s="22" t="str">
        <f>AN8</f>
        <v>Estoril Praia</v>
      </c>
      <c r="AW8" s="23">
        <f>AO8</f>
        <v>6</v>
      </c>
      <c r="AX8" s="18">
        <f>VLOOKUP(AV8,X8:AF11,8,FALSE)</f>
        <v>21</v>
      </c>
      <c r="AY8" s="19" t="str">
        <f>IF(AND(AW8=AW9,AX9&gt;AX8),AV9,AV8)</f>
        <v>Estoril Praia</v>
      </c>
      <c r="AZ8" s="18"/>
      <c r="BA8" s="18"/>
      <c r="BB8" s="20"/>
      <c r="BC8" s="20"/>
      <c r="BD8" s="20"/>
      <c r="BE8" s="20"/>
      <c r="BF8" s="24">
        <f>AW8</f>
        <v>6</v>
      </c>
      <c r="BG8" s="25" t="str">
        <f>AY8</f>
        <v>Estoril Praia</v>
      </c>
      <c r="BI8" s="13" t="str">
        <f>BG8</f>
        <v>Estoril Praia</v>
      </c>
      <c r="BJ8" s="26">
        <f>VLOOKUP(BI8,X8:AF11,2,FALSE)</f>
        <v>2</v>
      </c>
      <c r="BK8" s="27">
        <f>VLOOKUP(BI8,X8:AF11,3,FALSE)</f>
        <v>2</v>
      </c>
      <c r="BL8" s="27">
        <f>VLOOKUP(BI8,X8:AF11,4,FALSE)</f>
        <v>0</v>
      </c>
      <c r="BM8" s="27">
        <f>VLOOKUP(BI8,X8:AF11,5,FALSE)</f>
        <v>0</v>
      </c>
      <c r="BN8" s="27">
        <f>VLOOKUP(BI8,X8:AF11,6,FALSE)</f>
        <v>21</v>
      </c>
      <c r="BO8" s="27">
        <f>VLOOKUP(BI8,X8:AF11,7,FALSE)</f>
        <v>0</v>
      </c>
      <c r="BP8" s="27">
        <f>VLOOKUP(BI8,X8:AF11,8,FALSE)</f>
        <v>21</v>
      </c>
      <c r="BQ8" s="27">
        <f>VLOOKUP(BI8,X8:AF11,9,FALSE)</f>
        <v>6</v>
      </c>
      <c r="BR8" s="1" t="str">
        <f>BI8</f>
        <v>Estoril Praia</v>
      </c>
      <c r="BS8" s="1">
        <f>VLOOKUP(BR8,BI8:BQ11,9,FALSE)</f>
        <v>6</v>
      </c>
      <c r="BT8" s="1">
        <f>VLOOKUP(BR8,BI8:BQ11,8,FALSE)</f>
        <v>21</v>
      </c>
      <c r="BU8" s="28" t="str">
        <f>IF(AND(BS8=BS9,BT9&gt;BT8),BR9,BR8)</f>
        <v>Estoril Praia</v>
      </c>
      <c r="BV8" s="29">
        <f>VLOOKUP(BU8,BI8:BQ11,9,FALSE)</f>
        <v>6</v>
      </c>
      <c r="BW8" s="29">
        <f>VLOOKUP(BU8,BI8:BQ11,8,FALSE)</f>
        <v>21</v>
      </c>
      <c r="BX8" s="28" t="str">
        <f>IF(AND(BV8=BV10,BW10&gt;BW8),BU10,BU8)</f>
        <v>Estoril Praia</v>
      </c>
      <c r="BY8" s="1">
        <f>VLOOKUP(BX8,BI8:BQ11,9,FALSE)</f>
        <v>6</v>
      </c>
      <c r="BZ8" s="12">
        <f>VLOOKUP(BX8,BI8:BQ11,8,FALSE)</f>
        <v>21</v>
      </c>
      <c r="CA8" s="30" t="str">
        <f>IF(AND(BY8=BY11,BZ11&gt;BZ8),BX11,BX8)</f>
        <v>Estoril Praia</v>
      </c>
      <c r="CB8" s="1">
        <f>VLOOKUP(CA8,BI8:BQ11,9,FALSE)</f>
        <v>6</v>
      </c>
      <c r="CC8" s="1">
        <f>VLOOKUP(CA8,BI8:BQ11,8,FALSE)</f>
        <v>21</v>
      </c>
      <c r="CD8" s="12">
        <f>VLOOKUP(CA8,BI8:BQ11,6,FALSE)</f>
        <v>21</v>
      </c>
      <c r="CE8" s="28" t="str">
        <f>IF(AND(CB8=CB9,CC8=CC9,CD9&gt;CD8),CA9,CA8)</f>
        <v>Estoril Praia</v>
      </c>
      <c r="CF8" s="1">
        <f>VLOOKUP(CE8,BI8:BQ11,9,FALSE)</f>
        <v>6</v>
      </c>
      <c r="CG8" s="1">
        <f>VLOOKUP(CE8,BI8:BQ11,8,FALSE)</f>
        <v>21</v>
      </c>
      <c r="CH8" s="1">
        <f>VLOOKUP(CE8,BI8:BQ11,6,FALSE)</f>
        <v>21</v>
      </c>
      <c r="CI8" s="28" t="str">
        <f>IF(AND(CF8=CF10,CG8=CG10,CH10&gt;CH8),CE10,CE8)</f>
        <v>Estoril Praia</v>
      </c>
      <c r="CJ8" s="1">
        <f>VLOOKUP(CI8,BI8:BQ11,9,FALSE)</f>
        <v>6</v>
      </c>
      <c r="CK8" s="1">
        <f>VLOOKUP(CI8,BI8:BQ11,8,FALSE)</f>
        <v>21</v>
      </c>
      <c r="CL8" s="1">
        <f>VLOOKUP(CI8,BI8:BQ11,6,FALSE)</f>
        <v>21</v>
      </c>
      <c r="CM8" s="28" t="str">
        <f>IF(AND(CJ8=CJ11,CK8=CK11,CL11&gt;CL8),CI11,CI8)</f>
        <v>Estoril Praia</v>
      </c>
      <c r="CN8" s="1">
        <f>VLOOKUP(CM8,BI8:BQ11,9,FALSE)</f>
        <v>6</v>
      </c>
      <c r="CO8" s="1">
        <f>VLOOKUP(CM8,BI8:BQ11,8,FALSE)</f>
        <v>21</v>
      </c>
      <c r="CP8" s="1">
        <f>VLOOKUP(CM8,BI8:BQ11,6,FALSE)</f>
        <v>21</v>
      </c>
      <c r="CQ8" s="13" t="str">
        <f>CM8</f>
        <v>Estoril Praia</v>
      </c>
      <c r="CR8" s="26">
        <f>VLOOKUP(CQ8,$X$8:$AF$11,2,FALSE)</f>
        <v>2</v>
      </c>
      <c r="CS8" s="27">
        <f>VLOOKUP(CQ8,$X$8:$AF$11,3,FALSE)</f>
        <v>2</v>
      </c>
      <c r="CT8" s="27">
        <f>VLOOKUP(CQ8,$X$8:$AF$11,4,FALSE)</f>
        <v>0</v>
      </c>
      <c r="CU8" s="27">
        <f>VLOOKUP(CQ8,$X$8:$AF$11,5,FALSE)</f>
        <v>0</v>
      </c>
      <c r="CV8" s="27">
        <f>VLOOKUP(CQ8,$X$8:$AF$11,6,FALSE)</f>
        <v>21</v>
      </c>
      <c r="CW8" s="27">
        <f>VLOOKUP(CQ8,$X$8:$AF$11,7,FALSE)</f>
        <v>0</v>
      </c>
      <c r="CX8" s="27">
        <f>VLOOKUP(CQ8,$X$8:$AF$11,8,FALSE)</f>
        <v>21</v>
      </c>
      <c r="CY8" s="27">
        <f>VLOOKUP(CQ8,$X$8:$AF$11,9,FALSE)</f>
        <v>6</v>
      </c>
      <c r="DA8" s="1" t="str">
        <f>IF(ISNA(VLOOKUP(CQ8,K$6:L$24,1,FALSE))=TRUE,CM11,VLOOKUP(CQ8,K$6:L$24,1,FALSE))</f>
        <v>ESTORIL PRAIA</v>
      </c>
      <c r="DB8" s="1" t="str">
        <f>IF(ISNA(VLOOKUP(CQ8,K$6:L$24,2,FALSE))=TRUE,CM11,VLOOKUP(CQ8,K$6:L$24,2,FALSE))</f>
        <v>SINTRENSE "A"</v>
      </c>
      <c r="DD8" s="1" t="str">
        <f>IF(AND(CR9=CR8,CY9=CY8,DA9=CM9,DB9=CM8),DA9,CM8)</f>
        <v>Estoril Praia</v>
      </c>
      <c r="DE8" s="26">
        <f>VLOOKUP(DD8,$X$8:$AF$11,2,FALSE)</f>
        <v>2</v>
      </c>
      <c r="DF8" s="27">
        <f>VLOOKUP(DD8,$X$8:$AF$11,3,FALSE)</f>
        <v>2</v>
      </c>
      <c r="DG8" s="27">
        <f>VLOOKUP(DD8,$X$8:$AF$11,4,FALSE)</f>
        <v>0</v>
      </c>
      <c r="DH8" s="27">
        <f>VLOOKUP(DD8,$X$8:$AF$11,5,FALSE)</f>
        <v>0</v>
      </c>
      <c r="DI8" s="27">
        <f>VLOOKUP(DD8,$X$8:$AF$11,6,FALSE)</f>
        <v>21</v>
      </c>
      <c r="DJ8" s="27">
        <f>VLOOKUP(DD8,$X$8:$AF$11,7,FALSE)</f>
        <v>0</v>
      </c>
      <c r="DK8" s="27">
        <f>VLOOKUP(DD8,$X$8:$AF$11,8,FALSE)</f>
        <v>21</v>
      </c>
      <c r="DL8" s="27">
        <f>VLOOKUP(DD8,$X$8:$AF$11,9,FALSE)</f>
        <v>6</v>
      </c>
    </row>
    <row r="9" spans="2:116" ht="22.5" customHeight="1" x14ac:dyDescent="0.3">
      <c r="B9" s="94">
        <v>4</v>
      </c>
      <c r="C9" s="87">
        <v>45460</v>
      </c>
      <c r="D9" s="88">
        <v>0.80208333333333337</v>
      </c>
      <c r="E9" s="138" t="s">
        <v>107</v>
      </c>
      <c r="F9" s="143">
        <v>12</v>
      </c>
      <c r="G9" s="143">
        <v>2</v>
      </c>
      <c r="H9" s="139" t="s">
        <v>108</v>
      </c>
      <c r="I9" s="148" t="s">
        <v>119</v>
      </c>
      <c r="J9" s="89" t="s">
        <v>10</v>
      </c>
      <c r="K9" s="6" t="str">
        <f>IF(F8&lt;&gt;"",IF(F8&gt;G8,E8,IF(G8&gt;F8,H8,"Empate")),"")</f>
        <v>REAL SC</v>
      </c>
      <c r="L9" s="6" t="str">
        <f>IF(F8&lt;&gt;"",IF(F8&lt;G8,E8,IF(G8&lt;F8,H8,"Empate")),"")</f>
        <v>TORRE</v>
      </c>
      <c r="N9" s="187" t="s">
        <v>104</v>
      </c>
      <c r="O9" s="127">
        <v>3</v>
      </c>
      <c r="P9" s="128">
        <v>1</v>
      </c>
      <c r="Q9" s="128">
        <v>0</v>
      </c>
      <c r="R9" s="128">
        <v>2</v>
      </c>
      <c r="S9" s="128">
        <v>5</v>
      </c>
      <c r="T9" s="128">
        <v>14</v>
      </c>
      <c r="U9" s="128">
        <v>-9</v>
      </c>
      <c r="V9" s="129">
        <v>3</v>
      </c>
      <c r="X9" s="14" t="s">
        <v>65</v>
      </c>
      <c r="Y9" s="15">
        <f>DCOUNT($E$5:$F$26,$F$5,$Y12:$Y13)+DCOUNT($G$5:$H$26,$G$5,$Y12:$Y13)</f>
        <v>2</v>
      </c>
      <c r="Z9" s="15">
        <f>COUNTIF($K$6:$K$34,Y13)</f>
        <v>1</v>
      </c>
      <c r="AA9" s="15">
        <f>Y9-Z9-AB9</f>
        <v>0</v>
      </c>
      <c r="AB9" s="15">
        <f>COUNTIF($L$6:$L$34,Y13)</f>
        <v>1</v>
      </c>
      <c r="AC9" s="15">
        <f>DSUM($E$5:$F$26,$F$5,$Y12:$Y13)+DSUM($G$5:$H$26,$G$5,$Y12:$Y13)</f>
        <v>14</v>
      </c>
      <c r="AD9" s="15">
        <f>DSUM($E$5:$G$26,$G$5,$Y12:$Y13)+DSUM($F$5:$H$26,$F$5,$Y12:$Y13)</f>
        <v>3</v>
      </c>
      <c r="AE9" s="15">
        <f>AC9-AD9</f>
        <v>11</v>
      </c>
      <c r="AF9" s="16">
        <f>-1</f>
        <v>-1</v>
      </c>
      <c r="AH9" s="31" t="str">
        <f>X9</f>
        <v>Torre</v>
      </c>
      <c r="AI9" s="32">
        <f>AF9</f>
        <v>-1</v>
      </c>
      <c r="AJ9" s="30" t="str">
        <f>IF(AI9&lt;=AI8,AH9,AH8)</f>
        <v>Torre</v>
      </c>
      <c r="AK9" s="32">
        <f>VLOOKUP(AJ9,X8:AF11,9,FALSE)</f>
        <v>-1</v>
      </c>
      <c r="AL9" s="10" t="str">
        <f>AJ9</f>
        <v>Torre</v>
      </c>
      <c r="AM9" s="32">
        <f>VLOOKUP(AL9,X8:AF11,9,FALSE)</f>
        <v>-1</v>
      </c>
      <c r="AN9" s="10" t="str">
        <f>AL9</f>
        <v>Torre</v>
      </c>
      <c r="AO9" s="32">
        <f>VLOOKUP(AN9,X8:AF11,9,FALSE)</f>
        <v>-1</v>
      </c>
      <c r="AP9" s="30" t="str">
        <f>IF(AO9&gt;=AO10,AN9,AN10)</f>
        <v>Central 32</v>
      </c>
      <c r="AQ9" s="32">
        <f>VLOOKUP(AP9,X8:AF11,9,FALSE)</f>
        <v>0</v>
      </c>
      <c r="AR9" s="30" t="str">
        <f>IF(AQ9&gt;=AQ11,AP9,AP11)</f>
        <v>Central 32</v>
      </c>
      <c r="AS9" s="32">
        <f>VLOOKUP(AR9,X8:AF11,9,FALSE)</f>
        <v>0</v>
      </c>
      <c r="AU9" s="33"/>
      <c r="AV9" s="34" t="str">
        <f>AR9</f>
        <v>Central 32</v>
      </c>
      <c r="AW9" s="35">
        <f>AS9</f>
        <v>0</v>
      </c>
      <c r="AX9" s="32">
        <f>VLOOKUP(AV9,X8:AF11,8,FALSE)</f>
        <v>-19</v>
      </c>
      <c r="AY9" s="30" t="str">
        <f>IF(AND(AW8=AW9,AX9&gt;AX8),AV8,AV9)</f>
        <v>Central 32</v>
      </c>
      <c r="AZ9" s="32">
        <f>VLOOKUP(AY9,X8:AF11,9,FALSE)</f>
        <v>0</v>
      </c>
      <c r="BA9" s="32">
        <f>VLOOKUP(AY9,X8:AF11,8,FALSE)</f>
        <v>-19</v>
      </c>
      <c r="BB9" s="30" t="str">
        <f>IF(AND(AZ9=AZ10,BA10&gt;BA9),AY10,AY9)</f>
        <v>Cascais</v>
      </c>
      <c r="BC9" s="32"/>
      <c r="BD9" s="32"/>
      <c r="BF9" s="36">
        <f>AZ9</f>
        <v>0</v>
      </c>
      <c r="BG9" s="37" t="str">
        <f>BB9</f>
        <v>Cascais</v>
      </c>
      <c r="BI9" s="13" t="str">
        <f>BG9</f>
        <v>Cascais</v>
      </c>
      <c r="BJ9" s="26">
        <f>VLOOKUP(BI9,X8:AF11,2,FALSE)</f>
        <v>3</v>
      </c>
      <c r="BK9" s="27">
        <f>VLOOKUP(BI9,X8:AF11,3,FALSE)</f>
        <v>0</v>
      </c>
      <c r="BL9" s="27">
        <f>VLOOKUP(BI9,X8:AF11,4,FALSE)</f>
        <v>0</v>
      </c>
      <c r="BM9" s="27">
        <f>VLOOKUP(BI9,X8:AF11,5,FALSE)</f>
        <v>3</v>
      </c>
      <c r="BN9" s="27">
        <f>VLOOKUP(BI9,X8:AF11,6,FALSE)</f>
        <v>1</v>
      </c>
      <c r="BO9" s="27">
        <f>VLOOKUP(BI9,X8:AF11,7,FALSE)</f>
        <v>16</v>
      </c>
      <c r="BP9" s="27">
        <f>VLOOKUP(BI9,X8:AF11,8,FALSE)</f>
        <v>-15</v>
      </c>
      <c r="BQ9" s="27">
        <f>VLOOKUP(BI9,X8:AF11,9,FALSE)</f>
        <v>0</v>
      </c>
      <c r="BR9" s="1" t="str">
        <f>BI9</f>
        <v>Cascais</v>
      </c>
      <c r="BS9" s="1">
        <f>VLOOKUP(BR9,BI8:BQ11,9,FALSE)</f>
        <v>0</v>
      </c>
      <c r="BT9" s="1">
        <f>VLOOKUP(BR9,BI8:BQ11,8,FALSE)</f>
        <v>-15</v>
      </c>
      <c r="BU9" s="28" t="str">
        <f>IF(AND(BS8=BS9,BT9&gt;BT8),BR8,BR9)</f>
        <v>Cascais</v>
      </c>
      <c r="BV9" s="29">
        <f>VLOOKUP(BU9,BI8:BQ11,9,FALSE)</f>
        <v>0</v>
      </c>
      <c r="BW9" s="29">
        <f>VLOOKUP(BU9,BI8:BQ11,8,FALSE)</f>
        <v>-15</v>
      </c>
      <c r="BX9" s="29" t="str">
        <f>IF(AND(BV9=BV11,BW11&gt;BW9),BU11,BU9)</f>
        <v>Cascais</v>
      </c>
      <c r="BY9" s="1">
        <f>VLOOKUP(BX9,BI8:BQ11,9,FALSE)</f>
        <v>0</v>
      </c>
      <c r="BZ9" s="12">
        <f>VLOOKUP(BX9,BI8:BQ11,8,FALSE)</f>
        <v>-15</v>
      </c>
      <c r="CA9" s="1" t="str">
        <f>IF(AND(BY9=BY10,BZ10&gt;BZ9),BX10,BX9)</f>
        <v>Cascais</v>
      </c>
      <c r="CB9" s="1">
        <f>VLOOKUP(CA9,BI8:BQ11,9,FALSE)</f>
        <v>0</v>
      </c>
      <c r="CC9" s="1">
        <f>VLOOKUP(CA9,BI8:BQ11,8,FALSE)</f>
        <v>-15</v>
      </c>
      <c r="CD9" s="12">
        <f>VLOOKUP(CA9,BI8:BQ11,6,FALSE)</f>
        <v>1</v>
      </c>
      <c r="CE9" s="28" t="str">
        <f>IF(AND(CB8=CB9,CC8=CC9,CD9&gt;CD8),CA8,CA9)</f>
        <v>Cascais</v>
      </c>
      <c r="CF9" s="1">
        <f>VLOOKUP(CE9,BI8:BQ11,9,FALSE)</f>
        <v>0</v>
      </c>
      <c r="CG9" s="1">
        <f>VLOOKUP(CE9,BI8:BQ11,8,FALSE)</f>
        <v>-15</v>
      </c>
      <c r="CH9" s="1">
        <f>VLOOKUP(CE9,BI8:BQ11,6,FALSE)</f>
        <v>1</v>
      </c>
      <c r="CI9" s="29" t="str">
        <f>IF(AND(CF9=CF11,CG9=CG11,CH11&gt;CH9),CE11,CE9)</f>
        <v>Cascais</v>
      </c>
      <c r="CJ9" s="1">
        <f>VLOOKUP(CI9,BI8:BQ11,9,FALSE)</f>
        <v>0</v>
      </c>
      <c r="CK9" s="1">
        <f>VLOOKUP(CI9,BI8:BQ11,8,FALSE)</f>
        <v>-15</v>
      </c>
      <c r="CL9" s="1">
        <f>VLOOKUP(CI9,BI8:BQ11,6,FALSE)</f>
        <v>1</v>
      </c>
      <c r="CM9" s="29" t="str">
        <f>IF(AND(CJ9=CJ10,CK9=CK10,CL10&gt;CL9),CI10,CI9)</f>
        <v>Cascais</v>
      </c>
      <c r="CN9" s="1">
        <f>VLOOKUP(CM9,BI8:BQ11,9,FALSE)</f>
        <v>0</v>
      </c>
      <c r="CO9" s="1">
        <f>VLOOKUP(CM9,BI8:BQ11,8,FALSE)</f>
        <v>-15</v>
      </c>
      <c r="CP9" s="1">
        <f>VLOOKUP(CM9,BI8:BQ11,6,FALSE)</f>
        <v>1</v>
      </c>
      <c r="CQ9" s="13" t="str">
        <f>CM9</f>
        <v>Cascais</v>
      </c>
      <c r="CR9" s="26">
        <f>VLOOKUP(CQ9,$X$8:$AF$11,2,FALSE)</f>
        <v>3</v>
      </c>
      <c r="CS9" s="27">
        <f>VLOOKUP(CQ9,$X$8:$AF$11,3,FALSE)</f>
        <v>0</v>
      </c>
      <c r="CT9" s="27">
        <f>VLOOKUP(CQ9,$X$8:$AF$11,4,FALSE)</f>
        <v>0</v>
      </c>
      <c r="CU9" s="27">
        <f>VLOOKUP(CQ9,$X$8:$AF$11,5,FALSE)</f>
        <v>3</v>
      </c>
      <c r="CV9" s="27">
        <f>VLOOKUP(CQ9,$X$8:$AF$11,6,FALSE)</f>
        <v>1</v>
      </c>
      <c r="CW9" s="27">
        <f>VLOOKUP(CQ9,$X$8:$AF$11,7,FALSE)</f>
        <v>16</v>
      </c>
      <c r="CX9" s="27">
        <f>VLOOKUP(CQ9,$X$8:$AF$11,8,FALSE)</f>
        <v>-15</v>
      </c>
      <c r="CY9" s="27">
        <f>VLOOKUP(CQ9,$X$8:$AF$11,9,FALSE)</f>
        <v>0</v>
      </c>
      <c r="DA9" s="1" t="str">
        <f>IF(ISNA(VLOOKUP(CQ9,K$6:L$24,1,FALSE))=TRUE,CM11,VLOOKUP(CQ9,K$6:L$24,1,FALSE))</f>
        <v>Torre</v>
      </c>
      <c r="DB9" s="1" t="str">
        <f>IF(ISNA(VLOOKUP(CQ9,K$6:L$24,2,FALSE))=TRUE,CM11,VLOOKUP(CQ9,K$6:L$24,2,FALSE))</f>
        <v>Torre</v>
      </c>
      <c r="DD9" s="1" t="str">
        <f>IF(DD8=CM9,CM8,IF(AND(CR10=CR9,CY10=CY9,DA10=CM10,DB10=CM9),DA10,CM9))</f>
        <v>Cascais</v>
      </c>
      <c r="DE9" s="26">
        <f>VLOOKUP(DD9,$X$8:$AF$11,2,FALSE)</f>
        <v>3</v>
      </c>
      <c r="DF9" s="27">
        <f>VLOOKUP(DD9,$X$8:$AF$11,3,FALSE)</f>
        <v>0</v>
      </c>
      <c r="DG9" s="27">
        <f>VLOOKUP(DD9,$X$8:$AF$11,4,FALSE)</f>
        <v>0</v>
      </c>
      <c r="DH9" s="27">
        <f>VLOOKUP(DD9,$X$8:$AF$11,5,FALSE)</f>
        <v>3</v>
      </c>
      <c r="DI9" s="27">
        <f>VLOOKUP(DD9,$X$8:$AF$11,6,FALSE)</f>
        <v>1</v>
      </c>
      <c r="DJ9" s="27">
        <f>VLOOKUP(DD9,$X$8:$AF$11,7,FALSE)</f>
        <v>16</v>
      </c>
      <c r="DK9" s="27">
        <f>VLOOKUP(DD9,$X$8:$AF$11,8,FALSE)</f>
        <v>-15</v>
      </c>
      <c r="DL9" s="27">
        <f>VLOOKUP(DD9,$X$8:$AF$11,9,FALSE)</f>
        <v>0</v>
      </c>
    </row>
    <row r="10" spans="2:116" ht="22.5" customHeight="1" x14ac:dyDescent="0.3">
      <c r="B10" s="94">
        <v>5</v>
      </c>
      <c r="C10" s="171">
        <v>45460</v>
      </c>
      <c r="D10" s="172">
        <v>0.80208333333333337</v>
      </c>
      <c r="E10" s="173" t="s">
        <v>109</v>
      </c>
      <c r="F10" s="143">
        <v>8</v>
      </c>
      <c r="G10" s="143">
        <v>0</v>
      </c>
      <c r="H10" s="174" t="s">
        <v>110</v>
      </c>
      <c r="I10" s="175" t="s">
        <v>66</v>
      </c>
      <c r="J10" s="176" t="s">
        <v>11</v>
      </c>
      <c r="K10" s="6" t="str">
        <f>IF(F9&lt;&gt;"",IF(F9&gt;G9,E9,IF(G9&gt;F9,H9,"Empate")),"")</f>
        <v>ESTORIL ÉLITE</v>
      </c>
      <c r="L10" s="6" t="str">
        <f>IF(F9&lt;&gt;"",IF(F9&lt;G9,E9,IF(G9&lt;F9,H9,"Empate")),"")</f>
        <v>CENTRAL 32</v>
      </c>
      <c r="N10" s="188" t="s">
        <v>102</v>
      </c>
      <c r="O10" s="130">
        <v>3</v>
      </c>
      <c r="P10" s="131">
        <v>1</v>
      </c>
      <c r="Q10" s="131">
        <v>0</v>
      </c>
      <c r="R10" s="131">
        <v>2</v>
      </c>
      <c r="S10" s="131">
        <v>2</v>
      </c>
      <c r="T10" s="131">
        <v>20</v>
      </c>
      <c r="U10" s="131">
        <v>-18</v>
      </c>
      <c r="V10" s="132">
        <v>3</v>
      </c>
      <c r="X10" s="14" t="s">
        <v>75</v>
      </c>
      <c r="Y10" s="15">
        <f>DCOUNT($E$5:$F$26,$F$5,$Z12:$Z13)+DCOUNT($G$5:$H$26,$G$5,$Z12:$Z13)</f>
        <v>2</v>
      </c>
      <c r="Z10" s="15">
        <f>COUNTIF($K$6:$K$34,Z13)</f>
        <v>0</v>
      </c>
      <c r="AA10" s="15">
        <f>Y10-Z10-AB10</f>
        <v>0</v>
      </c>
      <c r="AB10" s="15">
        <f>COUNTIF($L$6:$L$34,Z13)</f>
        <v>2</v>
      </c>
      <c r="AC10" s="15">
        <f>DSUM($E$5:$F$26,$F$5,$Z12:$Z13)+DSUM($G$5:$H$26,$G$5,$Z12:$Z13)</f>
        <v>2</v>
      </c>
      <c r="AD10" s="15">
        <f>DSUM($E$5:$G$26,$G$5,$Z12:$Z13)+DSUM($F$5:$H$26,$F$5,$Z12:$Z13)</f>
        <v>21</v>
      </c>
      <c r="AE10" s="15">
        <f>AC10-AD10</f>
        <v>-19</v>
      </c>
      <c r="AF10" s="16">
        <f>Z10*3+AA10*1</f>
        <v>0</v>
      </c>
      <c r="AH10" s="31" t="str">
        <f>X10</f>
        <v>Central 32</v>
      </c>
      <c r="AI10" s="32">
        <f>AF10</f>
        <v>0</v>
      </c>
      <c r="AJ10" s="10" t="str">
        <f>AH10</f>
        <v>Central 32</v>
      </c>
      <c r="AK10" s="32">
        <f>VLOOKUP(AJ10,X8:AF11,9,FALSE)</f>
        <v>0</v>
      </c>
      <c r="AL10" s="30" t="str">
        <f>IF(AK10&lt;=AK8,AJ10,AJ8)</f>
        <v>Central 32</v>
      </c>
      <c r="AM10" s="32">
        <f>VLOOKUP(AL10,X8:AF11,9,FALSE)</f>
        <v>0</v>
      </c>
      <c r="AN10" s="10" t="str">
        <f>AL10</f>
        <v>Central 32</v>
      </c>
      <c r="AO10" s="32">
        <f>VLOOKUP(AN10,X8:AF11,9,FALSE)</f>
        <v>0</v>
      </c>
      <c r="AP10" s="30" t="str">
        <f>IF(AO10&lt;=AO9,AN10,AN9)</f>
        <v>Torre</v>
      </c>
      <c r="AQ10" s="32">
        <f>VLOOKUP(AP10,X8:AF11,9,FALSE)</f>
        <v>-1</v>
      </c>
      <c r="AR10" s="10" t="str">
        <f>AP10</f>
        <v>Torre</v>
      </c>
      <c r="AS10" s="32">
        <f>VLOOKUP(AR10,X8:AF11,9,FALSE)</f>
        <v>-1</v>
      </c>
      <c r="AT10" s="30" t="str">
        <f>IF(AS10&gt;=AS11,AR10,AR11)</f>
        <v>Cascais</v>
      </c>
      <c r="AU10" s="38">
        <f>VLOOKUP(AT10,X8:AF11,9,FALSE)</f>
        <v>0</v>
      </c>
      <c r="AV10" s="34" t="str">
        <f>AT10</f>
        <v>Cascais</v>
      </c>
      <c r="AW10" s="35">
        <f>AU10</f>
        <v>0</v>
      </c>
      <c r="AX10" s="32">
        <f>VLOOKUP(AV10,X8:AF11,8,FALSE)</f>
        <v>-15</v>
      </c>
      <c r="AY10" s="10" t="str">
        <f>AV10</f>
        <v>Cascais</v>
      </c>
      <c r="AZ10" s="32">
        <f>VLOOKUP(AY10,X8:AF11,9,FALSE)</f>
        <v>0</v>
      </c>
      <c r="BA10" s="32">
        <f>VLOOKUP(AY10,X8:AF11,8,FALSE)</f>
        <v>-15</v>
      </c>
      <c r="BB10" s="30" t="str">
        <f>IF(AND(AZ9=AZ10,BA10&gt;BA9),AY9,AY10)</f>
        <v>Central 32</v>
      </c>
      <c r="BC10" s="32">
        <f>VLOOKUP(BB10,X8:AF11,9,FALSE)</f>
        <v>0</v>
      </c>
      <c r="BD10" s="32">
        <f>VLOOKUP(BB10,X8:AF11,8,FALSE)</f>
        <v>-19</v>
      </c>
      <c r="BE10" s="30" t="str">
        <f>IF(AND(BC10=BC11,BD11&gt;BD10),BB11,BB10)</f>
        <v>Central 32</v>
      </c>
      <c r="BF10" s="36">
        <f>BC10</f>
        <v>0</v>
      </c>
      <c r="BG10" s="37" t="str">
        <f>BE10</f>
        <v>Central 32</v>
      </c>
      <c r="BI10" s="13" t="str">
        <f>BG10</f>
        <v>Central 32</v>
      </c>
      <c r="BJ10" s="26">
        <f>VLOOKUP(BI10,X8:AF11,2,FALSE)</f>
        <v>2</v>
      </c>
      <c r="BK10" s="27">
        <f>VLOOKUP(BI10,X8:AF11,3,FALSE)</f>
        <v>0</v>
      </c>
      <c r="BL10" s="27">
        <f>VLOOKUP(BI10,X8:AF11,4,FALSE)</f>
        <v>0</v>
      </c>
      <c r="BM10" s="27">
        <f>VLOOKUP(BI10,X8:AF11,5,FALSE)</f>
        <v>2</v>
      </c>
      <c r="BN10" s="27">
        <f>VLOOKUP(BI10,X8:AF11,6,FALSE)</f>
        <v>2</v>
      </c>
      <c r="BO10" s="27">
        <f>VLOOKUP(BI10,X8:AF11,7,FALSE)</f>
        <v>21</v>
      </c>
      <c r="BP10" s="27">
        <f>VLOOKUP(BI10,X8:AF11,8,FALSE)</f>
        <v>-19</v>
      </c>
      <c r="BQ10" s="27">
        <f>VLOOKUP(BI10,X8:AF11,9,FALSE)</f>
        <v>0</v>
      </c>
      <c r="BR10" s="1" t="str">
        <f>BI10</f>
        <v>Central 32</v>
      </c>
      <c r="BS10" s="1">
        <f>VLOOKUP(BR10,BI8:BQ11,9,FALSE)</f>
        <v>0</v>
      </c>
      <c r="BT10" s="1">
        <f>VLOOKUP(BR10,BI8:BQ11,8,FALSE)</f>
        <v>-19</v>
      </c>
      <c r="BU10" s="29" t="str">
        <f>IF(AND(BS10=BS11,BT11&gt;BT10),BR11,BR10)</f>
        <v>Central 32</v>
      </c>
      <c r="BV10" s="29">
        <f>VLOOKUP(BU10,BI8:BQ11,9,FALSE)</f>
        <v>0</v>
      </c>
      <c r="BW10" s="29">
        <f>VLOOKUP(BU10,BI8:BQ11,8,FALSE)</f>
        <v>-19</v>
      </c>
      <c r="BX10" s="28" t="str">
        <f>IF(AND(BV8=BV10,BW10&gt;BW8),BU8,BU10)</f>
        <v>Central 32</v>
      </c>
      <c r="BY10" s="1">
        <f>VLOOKUP(BX10,BI8:BQ11,9,FALSE)</f>
        <v>0</v>
      </c>
      <c r="BZ10" s="12">
        <f>VLOOKUP(BX10,BI8:BQ11,8,FALSE)</f>
        <v>-19</v>
      </c>
      <c r="CA10" s="1" t="str">
        <f>IF(AND(BY9=BY10,BZ10&gt;BZ9),BX9,BX10)</f>
        <v>Central 32</v>
      </c>
      <c r="CB10" s="1">
        <f>VLOOKUP(CA10,BI8:BQ11,9,FALSE)</f>
        <v>0</v>
      </c>
      <c r="CC10" s="1">
        <f>VLOOKUP(CA10,BI8:BQ11,8,FALSE)</f>
        <v>-19</v>
      </c>
      <c r="CD10" s="12">
        <f>VLOOKUP(CA10,BI8:BQ11,6,FALSE)</f>
        <v>2</v>
      </c>
      <c r="CE10" s="29" t="str">
        <f>IF(AND(CB10=CB11,CC10=CC11,CD11&gt;CD10),CA11,CA10)</f>
        <v>Central 32</v>
      </c>
      <c r="CF10" s="1">
        <f>VLOOKUP(CE10,BI8:BQ11,9,FALSE)</f>
        <v>0</v>
      </c>
      <c r="CG10" s="1">
        <f>VLOOKUP(CE10,BI8:BQ11,8,FALSE)</f>
        <v>-19</v>
      </c>
      <c r="CH10" s="1">
        <f>VLOOKUP(CE10,BI8:BQ11,6,FALSE)</f>
        <v>2</v>
      </c>
      <c r="CI10" s="28" t="str">
        <f>IF(AND(CF8=CF10,CG8=CG10,CH10&gt;CH8),CE8,CE10)</f>
        <v>Central 32</v>
      </c>
      <c r="CJ10" s="1">
        <f>VLOOKUP(CI10,BI8:BQ11,9,FALSE)</f>
        <v>0</v>
      </c>
      <c r="CK10" s="1">
        <f>VLOOKUP(CI10,BI8:BQ11,8,FALSE)</f>
        <v>-19</v>
      </c>
      <c r="CL10" s="1">
        <f>VLOOKUP(CI10,BI8:BQ11,6,FALSE)</f>
        <v>2</v>
      </c>
      <c r="CM10" s="29" t="str">
        <f>IF(AND(CJ9=CJ10,CK9=CK10,CL10&gt;CL9),CI9,CI10)</f>
        <v>Central 32</v>
      </c>
      <c r="CN10" s="1">
        <f>VLOOKUP(CM10,BI8:BQ11,9,FALSE)</f>
        <v>0</v>
      </c>
      <c r="CO10" s="1">
        <f>VLOOKUP(CM10,BI8:BQ11,8,FALSE)</f>
        <v>-19</v>
      </c>
      <c r="CP10" s="1">
        <f>VLOOKUP(CM10,BI8:BQ11,6,FALSE)</f>
        <v>2</v>
      </c>
      <c r="CQ10" s="13" t="str">
        <f>CM10</f>
        <v>Central 32</v>
      </c>
      <c r="CR10" s="26">
        <f>VLOOKUP(CQ10,$X$8:$AF$11,2,FALSE)</f>
        <v>2</v>
      </c>
      <c r="CS10" s="27">
        <f>VLOOKUP(CQ10,$X$8:$AF$11,3,FALSE)</f>
        <v>0</v>
      </c>
      <c r="CT10" s="27">
        <f>VLOOKUP(CQ10,$X$8:$AF$11,4,FALSE)</f>
        <v>0</v>
      </c>
      <c r="CU10" s="27">
        <f>VLOOKUP(CQ10,$X$8:$AF$11,5,FALSE)</f>
        <v>2</v>
      </c>
      <c r="CV10" s="27">
        <f>VLOOKUP(CQ10,$X$8:$AF$11,6,FALSE)</f>
        <v>2</v>
      </c>
      <c r="CW10" s="27">
        <f>VLOOKUP(CQ10,$X$8:$AF$11,7,FALSE)</f>
        <v>21</v>
      </c>
      <c r="CX10" s="27">
        <f>VLOOKUP(CQ10,$X$8:$AF$11,8,FALSE)</f>
        <v>-19</v>
      </c>
      <c r="CY10" s="27">
        <f>VLOOKUP(CQ10,$X$8:$AF$11,9,FALSE)</f>
        <v>0</v>
      </c>
      <c r="DA10" s="1" t="str">
        <f>IF(ISNA(VLOOKUP(CQ10,K$6:L$24,1,FALSE))=TRUE,CM11,VLOOKUP(CQ10,K$6:L$24,1,FALSE))</f>
        <v>Torre</v>
      </c>
      <c r="DB10" s="1" t="str">
        <f>IF(ISNA(VLOOKUP(CQ10,K$6:L$24,2,FALSE))=TRUE,CM11,VLOOKUP(CQ10,K$6:L$24,2,FALSE))</f>
        <v>Torre</v>
      </c>
      <c r="DD10" s="1" t="str">
        <f>IF(DD9=CM10,CM9,IF(AND(CR11=CR10,CY11=CY10,DA11=CM11,DB11=CM10),DA11,CM10))</f>
        <v>Central 32</v>
      </c>
      <c r="DE10" s="26">
        <f>VLOOKUP(DD10,$X$8:$AF$11,2,FALSE)</f>
        <v>2</v>
      </c>
      <c r="DF10" s="27">
        <f>VLOOKUP(DD10,$X$8:$AF$11,3,FALSE)</f>
        <v>0</v>
      </c>
      <c r="DG10" s="27">
        <f>VLOOKUP(DD10,$X$8:$AF$11,4,FALSE)</f>
        <v>0</v>
      </c>
      <c r="DH10" s="27">
        <f>VLOOKUP(DD10,$X$8:$AF$11,5,FALSE)</f>
        <v>2</v>
      </c>
      <c r="DI10" s="27">
        <f>VLOOKUP(DD10,$X$8:$AF$11,6,FALSE)</f>
        <v>2</v>
      </c>
      <c r="DJ10" s="27">
        <f>VLOOKUP(DD10,$X$8:$AF$11,7,FALSE)</f>
        <v>21</v>
      </c>
      <c r="DK10" s="27">
        <f>VLOOKUP(DD10,$X$8:$AF$11,8,FALSE)</f>
        <v>-19</v>
      </c>
      <c r="DL10" s="27">
        <f>VLOOKUP(DD10,$X$8:$AF$11,9,FALSE)</f>
        <v>0</v>
      </c>
    </row>
    <row r="11" spans="2:116" ht="22.5" customHeight="1" x14ac:dyDescent="0.3">
      <c r="B11" s="94">
        <v>6</v>
      </c>
      <c r="C11" s="90">
        <v>45460</v>
      </c>
      <c r="D11" s="91">
        <v>0.80208333333333337</v>
      </c>
      <c r="E11" s="140" t="s">
        <v>111</v>
      </c>
      <c r="F11" s="143">
        <v>8</v>
      </c>
      <c r="G11" s="143">
        <v>1</v>
      </c>
      <c r="H11" s="141" t="s">
        <v>112</v>
      </c>
      <c r="I11" s="149" t="s">
        <v>98</v>
      </c>
      <c r="J11" s="92" t="s">
        <v>12</v>
      </c>
      <c r="K11" s="6" t="str">
        <f>IF(F10&lt;&gt;"",IF(F10&gt;G10,E10,IF(G10&gt;F10,H10,"Empate")),"")</f>
        <v>ESTORIL PRAIA</v>
      </c>
      <c r="L11" s="6" t="str">
        <f>IF(F10&lt;&gt;"",IF(F10&lt;G10,E10,IF(G10&lt;F10,H10,"Empate")),"")</f>
        <v>SINTRENSE "A"</v>
      </c>
      <c r="X11" s="4" t="s">
        <v>67</v>
      </c>
      <c r="Y11" s="39">
        <f>DCOUNT($E$5:$F$26,$F$5,$AA12:$AA13)+DCOUNT($G$5:$H$26,$G$5,$AA12:$AA13)</f>
        <v>3</v>
      </c>
      <c r="Z11" s="39">
        <f>COUNTIF($K$6:$K$34,AA13)</f>
        <v>0</v>
      </c>
      <c r="AA11" s="39">
        <f>Y11-Z11-AB11</f>
        <v>0</v>
      </c>
      <c r="AB11" s="39">
        <f>COUNTIF($L$6:$L$34,AA13)</f>
        <v>3</v>
      </c>
      <c r="AC11" s="39">
        <f>DSUM($E$5:$F$26,$F$5,$AA12:$AA13)+DSUM($G$5:$H$26,$G$5,$AA12:$AA13)</f>
        <v>1</v>
      </c>
      <c r="AD11" s="39">
        <f>DSUM($E$5:$G$26,$G$5,$AA12:$AA13)+DSUM($F$5:$H$26,$F$5,$AA12:$AA13)</f>
        <v>16</v>
      </c>
      <c r="AE11" s="39">
        <f>AC11-AD11</f>
        <v>-15</v>
      </c>
      <c r="AF11" s="40">
        <f>Z11*3+AA11*1</f>
        <v>0</v>
      </c>
      <c r="AH11" s="41" t="str">
        <f>X11</f>
        <v>Cascais</v>
      </c>
      <c r="AI11" s="42">
        <f>AF11</f>
        <v>0</v>
      </c>
      <c r="AJ11" s="43" t="str">
        <f>AH11</f>
        <v>Cascais</v>
      </c>
      <c r="AK11" s="42">
        <f>VLOOKUP(AJ11,X8:AF11,9,FALSE)</f>
        <v>0</v>
      </c>
      <c r="AL11" s="43" t="str">
        <f>AJ11</f>
        <v>Cascais</v>
      </c>
      <c r="AM11" s="42">
        <f>VLOOKUP(AL11,X8:AF11,9,FALSE)</f>
        <v>0</v>
      </c>
      <c r="AN11" s="44" t="str">
        <f>IF(AM11&lt;=AM8,AL11,AL8)</f>
        <v>Cascais</v>
      </c>
      <c r="AO11" s="42">
        <f>VLOOKUP(AN11,X8:AF11,9,FALSE)</f>
        <v>0</v>
      </c>
      <c r="AP11" s="43" t="str">
        <f>AN11</f>
        <v>Cascais</v>
      </c>
      <c r="AQ11" s="42">
        <f>VLOOKUP(AP11,X8:AF11,9,FALSE)</f>
        <v>0</v>
      </c>
      <c r="AR11" s="44" t="str">
        <f>IF(AQ11&lt;=AQ9,AP11,AP9)</f>
        <v>Cascais</v>
      </c>
      <c r="AS11" s="42">
        <f>VLOOKUP(AR11,X8:AF11,9,FALSE)</f>
        <v>0</v>
      </c>
      <c r="AT11" s="44" t="str">
        <f>IF(AS11&lt;=AS10,AR11,AR10)</f>
        <v>Torre</v>
      </c>
      <c r="AU11" s="45">
        <f>VLOOKUP(AT11,X8:AF11,9,FALSE)</f>
        <v>-1</v>
      </c>
      <c r="AV11" s="46" t="str">
        <f>AT11</f>
        <v>Torre</v>
      </c>
      <c r="AW11" s="47">
        <f>AU11</f>
        <v>-1</v>
      </c>
      <c r="AX11" s="42">
        <f>VLOOKUP(AV11,X8:AF11,8,FALSE)</f>
        <v>11</v>
      </c>
      <c r="AY11" s="43" t="str">
        <f>AV11</f>
        <v>Torre</v>
      </c>
      <c r="AZ11" s="42">
        <f>VLOOKUP(AY11,X8:AF11,9,FALSE)</f>
        <v>-1</v>
      </c>
      <c r="BA11" s="42">
        <f>VLOOKUP(AY11,X8:AF11,8,FALSE)</f>
        <v>11</v>
      </c>
      <c r="BB11" s="43" t="str">
        <f>AY11</f>
        <v>Torre</v>
      </c>
      <c r="BC11" s="42">
        <f>VLOOKUP(BB11,X8:AF11,9,FALSE)</f>
        <v>-1</v>
      </c>
      <c r="BD11" s="42">
        <f>VLOOKUP(BB11,X8:AF11,8,FALSE)</f>
        <v>11</v>
      </c>
      <c r="BE11" s="44" t="str">
        <f>IF(AND(BC10=BC11,BD11&gt;BD10),BB10,BB11)</f>
        <v>Torre</v>
      </c>
      <c r="BF11" s="48">
        <f>VLOOKUP(BE11,X8:AF11,9,FALSE)</f>
        <v>-1</v>
      </c>
      <c r="BG11" s="49" t="str">
        <f>BE11</f>
        <v>Torre</v>
      </c>
      <c r="BI11" s="13" t="str">
        <f>BG11</f>
        <v>Torre</v>
      </c>
      <c r="BJ11" s="26">
        <f>VLOOKUP(BI11,X8:AF11,2,FALSE)</f>
        <v>2</v>
      </c>
      <c r="BK11" s="27">
        <f>VLOOKUP(BI11,X8:AF11,3,FALSE)</f>
        <v>1</v>
      </c>
      <c r="BL11" s="27">
        <f>VLOOKUP(BI11,X8:AF11,4,FALSE)</f>
        <v>0</v>
      </c>
      <c r="BM11" s="27">
        <f>VLOOKUP(BI11,X8:AF11,5,FALSE)</f>
        <v>1</v>
      </c>
      <c r="BN11" s="27">
        <f>VLOOKUP(BI11,X8:AF11,6,FALSE)</f>
        <v>14</v>
      </c>
      <c r="BO11" s="27">
        <f>VLOOKUP(BI11,X8:AF11,7,FALSE)</f>
        <v>3</v>
      </c>
      <c r="BP11" s="27">
        <f>VLOOKUP(BI11,X8:AF11,8,FALSE)</f>
        <v>11</v>
      </c>
      <c r="BQ11" s="27">
        <f>VLOOKUP(BI11,X8:AF11,9,FALSE)</f>
        <v>-1</v>
      </c>
      <c r="BR11" s="1" t="str">
        <f>BI11</f>
        <v>Torre</v>
      </c>
      <c r="BS11" s="1">
        <f>VLOOKUP(BR11,BI8:BQ11,9,FALSE)</f>
        <v>-1</v>
      </c>
      <c r="BT11" s="1">
        <f>VLOOKUP(BR11,BI8:BQ11,8,FALSE)</f>
        <v>11</v>
      </c>
      <c r="BU11" s="29" t="str">
        <f>IF(AND(BS10=BS11,BT11&gt;BT10),BR10,BR11)</f>
        <v>Torre</v>
      </c>
      <c r="BV11" s="29">
        <f>VLOOKUP(BU11,BI8:BQ11,9,FALSE)</f>
        <v>-1</v>
      </c>
      <c r="BW11" s="29">
        <f>VLOOKUP(BU11,BI8:BQ11,8,FALSE)</f>
        <v>11</v>
      </c>
      <c r="BX11" s="29" t="str">
        <f>IF(AND(BV9=BV11,BW11&gt;BW9),BU9,BU11)</f>
        <v>Torre</v>
      </c>
      <c r="BY11" s="1">
        <f>VLOOKUP(BX11,BI8:BQ11,9,FALSE)</f>
        <v>-1</v>
      </c>
      <c r="BZ11" s="12">
        <f>VLOOKUP(BX11,BI8:BQ11,8,FALSE)</f>
        <v>11</v>
      </c>
      <c r="CA11" s="30" t="str">
        <f>IF(AND(BY8=BY11,BZ11&gt;BZ8),BX8,BX11)</f>
        <v>Torre</v>
      </c>
      <c r="CB11" s="1">
        <f>VLOOKUP(CA11,BI8:BQ11,9,FALSE)</f>
        <v>-1</v>
      </c>
      <c r="CC11" s="1">
        <f>VLOOKUP(CA11,BI8:BQ11,8,FALSE)</f>
        <v>11</v>
      </c>
      <c r="CD11" s="12">
        <f>VLOOKUP(CA11,BI8:BQ11,6,FALSE)</f>
        <v>14</v>
      </c>
      <c r="CE11" s="29" t="str">
        <f>IF(AND(CB10=CB11,CC10=CC11,CD11&gt;CD10),CA10,CA11)</f>
        <v>Torre</v>
      </c>
      <c r="CF11" s="1">
        <f>VLOOKUP(CE11,BI8:BQ11,9,FALSE)</f>
        <v>-1</v>
      </c>
      <c r="CG11" s="1">
        <f>VLOOKUP(CE11,BI8:BQ11,8,FALSE)</f>
        <v>11</v>
      </c>
      <c r="CH11" s="1">
        <f>VLOOKUP(CE11,BI8:BQ11,6,FALSE)</f>
        <v>14</v>
      </c>
      <c r="CI11" s="29" t="str">
        <f>IF(AND(CF9=CF11,CG9=CG11,CH11&gt;CH9),CE9,CE11)</f>
        <v>Torre</v>
      </c>
      <c r="CJ11" s="1">
        <f>VLOOKUP(CI11,BI8:BQ11,9,FALSE)</f>
        <v>-1</v>
      </c>
      <c r="CK11" s="1">
        <f>VLOOKUP(CI11,BI8:BQ11,8,FALSE)</f>
        <v>11</v>
      </c>
      <c r="CL11" s="1">
        <f>VLOOKUP(CI11,BI8:BQ11,6,FALSE)</f>
        <v>14</v>
      </c>
      <c r="CM11" s="28" t="str">
        <f>IF(AND(CJ8=CJ11,CK8=CK11,CL11&gt;CL8),CI8,CI11)</f>
        <v>Torre</v>
      </c>
      <c r="CN11" s="1">
        <f>VLOOKUP(CM11,BI8:BQ11,9,FALSE)</f>
        <v>-1</v>
      </c>
      <c r="CO11" s="1">
        <f>VLOOKUP(CM11,BI8:BQ11,8,FALSE)</f>
        <v>11</v>
      </c>
      <c r="CP11" s="1">
        <f>VLOOKUP(CM11,BI8:BQ11,6,FALSE)</f>
        <v>14</v>
      </c>
      <c r="CQ11" s="13" t="str">
        <f>CM11</f>
        <v>Torre</v>
      </c>
      <c r="CR11" s="26">
        <f>VLOOKUP(CQ11,$X$8:$AF$11,2,FALSE)</f>
        <v>2</v>
      </c>
      <c r="CS11" s="27">
        <f>VLOOKUP(CQ11,$X$8:$AF$11,3,FALSE)</f>
        <v>1</v>
      </c>
      <c r="CT11" s="27">
        <f>VLOOKUP(CQ11,$X$8:$AF$11,4,FALSE)</f>
        <v>0</v>
      </c>
      <c r="CU11" s="27">
        <f>VLOOKUP(CQ11,$X$8:$AF$11,5,FALSE)</f>
        <v>1</v>
      </c>
      <c r="CV11" s="27">
        <f>VLOOKUP(CQ11,$X$8:$AF$11,6,FALSE)</f>
        <v>14</v>
      </c>
      <c r="CW11" s="27">
        <f>VLOOKUP(CQ11,$X$8:$AF$11,7,FALSE)</f>
        <v>3</v>
      </c>
      <c r="CX11" s="27">
        <f>VLOOKUP(CQ11,$X$8:$AF$11,8,FALSE)</f>
        <v>11</v>
      </c>
      <c r="CY11" s="27">
        <f>VLOOKUP(CQ11,$X$8:$AF$11,9,FALSE)</f>
        <v>-1</v>
      </c>
      <c r="DA11" s="1" t="str">
        <f>IF(ISNA(VLOOKUP(CQ11,K$6:L$24,1,FALSE))=TRUE,CM11,VLOOKUP(CQ11,K$6:L$24,1,FALSE))</f>
        <v>Torre</v>
      </c>
      <c r="DB11" s="1" t="str">
        <f>IF(ISNA(VLOOKUP(CQ11,K$6:L$24,2,FALSE))=TRUE,CM11,VLOOKUP(CQ11,K$6:L$24,2,FALSE))</f>
        <v>Torre</v>
      </c>
      <c r="DD11" s="1" t="str">
        <f>IF(DD10=CM11,CM10,IF(AND(CR12=CR11,CY12=CY11,DA12=CM12,DB12=CM11),DA12,CM11))</f>
        <v>Torre</v>
      </c>
      <c r="DE11" s="26">
        <f>VLOOKUP(DD11,$X$8:$AF$11,2,FALSE)</f>
        <v>2</v>
      </c>
      <c r="DF11" s="27">
        <f>VLOOKUP(DD11,$X$8:$AF$11,3,FALSE)</f>
        <v>1</v>
      </c>
      <c r="DG11" s="27">
        <f>VLOOKUP(DD11,$X$8:$AF$11,4,FALSE)</f>
        <v>0</v>
      </c>
      <c r="DH11" s="27">
        <f>VLOOKUP(DD11,$X$8:$AF$11,5,FALSE)</f>
        <v>1</v>
      </c>
      <c r="DI11" s="27">
        <f>VLOOKUP(DD11,$X$8:$AF$11,6,FALSE)</f>
        <v>14</v>
      </c>
      <c r="DJ11" s="27">
        <f>VLOOKUP(DD11,$X$8:$AF$11,7,FALSE)</f>
        <v>3</v>
      </c>
      <c r="DK11" s="27">
        <f>VLOOKUP(DD11,$X$8:$AF$11,8,FALSE)</f>
        <v>11</v>
      </c>
      <c r="DL11" s="27">
        <f>VLOOKUP(DD11,$X$8:$AF$11,9,FALSE)</f>
        <v>-1</v>
      </c>
    </row>
    <row r="12" spans="2:116" ht="22.5" customHeight="1" x14ac:dyDescent="0.3">
      <c r="B12" s="202">
        <v>7</v>
      </c>
      <c r="C12" s="161">
        <v>45460</v>
      </c>
      <c r="D12" s="162">
        <v>0.80208333333333337</v>
      </c>
      <c r="E12" s="163" t="s">
        <v>114</v>
      </c>
      <c r="F12" s="164">
        <v>4</v>
      </c>
      <c r="G12" s="164">
        <v>0</v>
      </c>
      <c r="H12" s="165" t="s">
        <v>113</v>
      </c>
      <c r="I12" s="166" t="s">
        <v>83</v>
      </c>
      <c r="J12" s="167" t="s">
        <v>12</v>
      </c>
      <c r="K12" s="6" t="str">
        <f>IF(F11&lt;&gt;"",IF(F11&gt;G11,E11,IF(G11&gt;F11,H11,"Empate")),"")</f>
        <v>SPORTING CP</v>
      </c>
      <c r="L12" s="6" t="str">
        <f>IF(F11&lt;&gt;"",IF(F11&lt;G11,E11,IF(G11&lt;F11,H11,"Empate")),"")</f>
        <v>OEIRAS</v>
      </c>
      <c r="N12" s="97" t="s">
        <v>9</v>
      </c>
      <c r="O12" s="56" t="s">
        <v>17</v>
      </c>
      <c r="P12" s="57" t="s">
        <v>18</v>
      </c>
      <c r="Q12" s="57" t="s">
        <v>12</v>
      </c>
      <c r="R12" s="57" t="s">
        <v>11</v>
      </c>
      <c r="S12" s="57" t="s">
        <v>3</v>
      </c>
      <c r="T12" s="57" t="s">
        <v>4</v>
      </c>
      <c r="U12" s="57" t="s">
        <v>19</v>
      </c>
      <c r="V12" s="58" t="s">
        <v>20</v>
      </c>
      <c r="X12" s="50" t="s">
        <v>78</v>
      </c>
      <c r="Y12" s="50" t="s">
        <v>78</v>
      </c>
      <c r="Z12" s="50" t="s">
        <v>78</v>
      </c>
      <c r="AA12" s="50" t="s">
        <v>78</v>
      </c>
      <c r="AB12" s="15"/>
      <c r="AC12" s="50"/>
      <c r="AD12" s="50"/>
      <c r="AE12" s="50"/>
      <c r="AF12" s="15"/>
    </row>
    <row r="13" spans="2:116" ht="22.5" customHeight="1" x14ac:dyDescent="0.3">
      <c r="B13" s="201">
        <v>8</v>
      </c>
      <c r="C13" s="79">
        <v>45461</v>
      </c>
      <c r="D13" s="80">
        <v>0.80208333333333337</v>
      </c>
      <c r="E13" s="178" t="s">
        <v>101</v>
      </c>
      <c r="F13" s="179">
        <v>10</v>
      </c>
      <c r="G13" s="179">
        <v>1</v>
      </c>
      <c r="H13" s="181" t="s">
        <v>103</v>
      </c>
      <c r="I13" s="145" t="s">
        <v>96</v>
      </c>
      <c r="J13" s="81" t="s">
        <v>8</v>
      </c>
      <c r="K13" s="6" t="str">
        <f>IF(F12&lt;&gt;"",IF(F12&gt;G12,E12,IF(G12&gt;F12,H12,"Empate")),"")</f>
        <v>MARISTAS</v>
      </c>
      <c r="L13" s="6" t="str">
        <f>IF(F12&lt;&gt;"",IF(F12&lt;G12,E12,IF(G12&lt;F12,H12,"Empate")),"")</f>
        <v>CASCAIS</v>
      </c>
      <c r="N13" s="198" t="s">
        <v>105</v>
      </c>
      <c r="O13" s="124">
        <v>2</v>
      </c>
      <c r="P13" s="125">
        <v>2</v>
      </c>
      <c r="Q13" s="125">
        <v>0</v>
      </c>
      <c r="R13" s="125">
        <v>0</v>
      </c>
      <c r="S13" s="125">
        <v>16</v>
      </c>
      <c r="T13" s="125">
        <v>2</v>
      </c>
      <c r="U13" s="125">
        <v>14</v>
      </c>
      <c r="V13" s="126">
        <v>6</v>
      </c>
      <c r="X13" s="15" t="s">
        <v>89</v>
      </c>
      <c r="Y13" s="15" t="s">
        <v>65</v>
      </c>
      <c r="Z13" s="15" t="s">
        <v>75</v>
      </c>
      <c r="AA13" s="15" t="s">
        <v>67</v>
      </c>
      <c r="AB13" s="15"/>
      <c r="AC13" s="15"/>
      <c r="AD13" s="15"/>
      <c r="AE13" s="15"/>
      <c r="AF13" s="15"/>
    </row>
    <row r="14" spans="2:116" ht="22.5" customHeight="1" x14ac:dyDescent="0.2">
      <c r="B14" s="94">
        <v>9</v>
      </c>
      <c r="C14" s="82">
        <v>45461</v>
      </c>
      <c r="D14" s="152">
        <v>0.80208333333333337</v>
      </c>
      <c r="E14" s="134" t="s">
        <v>102</v>
      </c>
      <c r="F14" s="143">
        <v>1</v>
      </c>
      <c r="G14" s="143">
        <v>0</v>
      </c>
      <c r="H14" s="135" t="s">
        <v>104</v>
      </c>
      <c r="I14" s="146" t="s">
        <v>71</v>
      </c>
      <c r="J14" s="83" t="s">
        <v>8</v>
      </c>
      <c r="K14" s="6" t="e">
        <f>IF(#REF!&lt;&gt;"",IF(#REF!&gt;#REF!,#REF!,IF(#REF!&gt;#REF!,#REF!,"Empate")),"")</f>
        <v>#REF!</v>
      </c>
      <c r="L14" s="6" t="e">
        <f>IF(#REF!&lt;&gt;"",IF(#REF!&lt;#REF!,#REF!,IF(#REF!&lt;#REF!,#REF!,"Empate")),"")</f>
        <v>#REF!</v>
      </c>
      <c r="N14" s="199" t="s">
        <v>106</v>
      </c>
      <c r="O14" s="127">
        <v>2</v>
      </c>
      <c r="P14" s="128">
        <v>1</v>
      </c>
      <c r="Q14" s="128">
        <v>0</v>
      </c>
      <c r="R14" s="128">
        <v>1</v>
      </c>
      <c r="S14" s="128">
        <v>14</v>
      </c>
      <c r="T14" s="128">
        <v>3</v>
      </c>
      <c r="U14" s="128">
        <v>11</v>
      </c>
      <c r="V14" s="129">
        <v>3</v>
      </c>
      <c r="X14" s="7"/>
      <c r="Y14" s="8" t="s">
        <v>17</v>
      </c>
      <c r="Z14" s="8" t="s">
        <v>18</v>
      </c>
      <c r="AA14" s="8" t="s">
        <v>12</v>
      </c>
      <c r="AB14" s="8" t="s">
        <v>11</v>
      </c>
      <c r="AC14" s="8" t="s">
        <v>3</v>
      </c>
      <c r="AD14" s="8" t="s">
        <v>4</v>
      </c>
      <c r="AE14" s="8" t="s">
        <v>19</v>
      </c>
      <c r="AF14" s="9" t="s">
        <v>20</v>
      </c>
      <c r="BI14" s="10"/>
      <c r="BJ14" s="11" t="s">
        <v>17</v>
      </c>
      <c r="BK14" s="11" t="s">
        <v>18</v>
      </c>
      <c r="BL14" s="11" t="s">
        <v>12</v>
      </c>
      <c r="BM14" s="11" t="s">
        <v>11</v>
      </c>
      <c r="BN14" s="11" t="s">
        <v>3</v>
      </c>
      <c r="BO14" s="11" t="s">
        <v>4</v>
      </c>
      <c r="BP14" s="11" t="s">
        <v>19</v>
      </c>
      <c r="BQ14" s="11" t="s">
        <v>20</v>
      </c>
      <c r="BR14" s="12"/>
      <c r="BS14" s="12"/>
      <c r="BT14" s="12"/>
      <c r="BU14" s="12"/>
      <c r="BV14" s="12"/>
      <c r="BW14" s="12"/>
      <c r="BX14" s="12"/>
      <c r="BY14" s="13"/>
      <c r="BZ14" s="13"/>
      <c r="CQ14" s="10"/>
      <c r="CR14" s="11" t="s">
        <v>17</v>
      </c>
      <c r="CS14" s="11" t="s">
        <v>18</v>
      </c>
      <c r="CT14" s="11" t="s">
        <v>12</v>
      </c>
      <c r="CU14" s="11" t="s">
        <v>11</v>
      </c>
      <c r="CV14" s="11" t="s">
        <v>3</v>
      </c>
      <c r="CW14" s="11" t="s">
        <v>4</v>
      </c>
      <c r="CX14" s="11" t="s">
        <v>19</v>
      </c>
      <c r="CY14" s="11" t="s">
        <v>20</v>
      </c>
      <c r="DE14" s="11" t="s">
        <v>17</v>
      </c>
      <c r="DF14" s="11" t="s">
        <v>18</v>
      </c>
      <c r="DG14" s="11" t="s">
        <v>12</v>
      </c>
      <c r="DH14" s="11" t="s">
        <v>11</v>
      </c>
      <c r="DI14" s="11" t="s">
        <v>3</v>
      </c>
      <c r="DJ14" s="11" t="s">
        <v>4</v>
      </c>
      <c r="DK14" s="11" t="s">
        <v>19</v>
      </c>
      <c r="DL14" s="11" t="s">
        <v>20</v>
      </c>
    </row>
    <row r="15" spans="2:116" ht="22.5" customHeight="1" x14ac:dyDescent="0.3">
      <c r="B15" s="94">
        <v>10</v>
      </c>
      <c r="C15" s="84">
        <v>45461</v>
      </c>
      <c r="D15" s="85">
        <v>0.80208333333333337</v>
      </c>
      <c r="E15" s="136" t="s">
        <v>105</v>
      </c>
      <c r="F15" s="143">
        <v>13</v>
      </c>
      <c r="G15" s="143">
        <v>0</v>
      </c>
      <c r="H15" s="137" t="s">
        <v>115</v>
      </c>
      <c r="I15" s="147" t="s">
        <v>83</v>
      </c>
      <c r="J15" s="86" t="s">
        <v>9</v>
      </c>
      <c r="K15" s="6" t="e">
        <f>IF(#REF!&lt;&gt;"",IF(#REF!&gt;#REF!,#REF!,IF(#REF!&gt;#REF!,#REF!,"Empate")),"")</f>
        <v>#REF!</v>
      </c>
      <c r="L15" s="6" t="e">
        <f>IF(#REF!&lt;&gt;"",IF(#REF!&lt;#REF!,#REF!,IF(#REF!&lt;#REF!,#REF!,"Empate")),"")</f>
        <v>#REF!</v>
      </c>
      <c r="N15" s="200" t="s">
        <v>115</v>
      </c>
      <c r="O15" s="168">
        <v>2</v>
      </c>
      <c r="P15" s="169">
        <v>0</v>
      </c>
      <c r="Q15" s="169">
        <v>0</v>
      </c>
      <c r="R15" s="169">
        <v>2</v>
      </c>
      <c r="S15" s="169">
        <v>0</v>
      </c>
      <c r="T15" s="169">
        <v>25</v>
      </c>
      <c r="U15" s="169">
        <v>-25</v>
      </c>
      <c r="V15" s="170">
        <v>0</v>
      </c>
      <c r="X15" s="14" t="s">
        <v>85</v>
      </c>
      <c r="Y15" s="15">
        <f>DCOUNT($E$5:$F$26,$F$5,$X18:$X19)+DCOUNT($G$5:$H$26,$G$5,$X18:$X19)</f>
        <v>2</v>
      </c>
      <c r="Z15" s="15">
        <f>COUNTIF($K$6:$K$34,X19)</f>
        <v>2</v>
      </c>
      <c r="AA15" s="15">
        <f>Y15-Z15-AB15</f>
        <v>0</v>
      </c>
      <c r="AB15" s="15">
        <f>COUNTIF($L$6:$L$34,X19)</f>
        <v>0</v>
      </c>
      <c r="AC15" s="15">
        <f>DSUM($E$5:$F$26,$F$5,$X18:$X19)+DSUM($G$5:$H$26,$G$5,$X18:$X19)</f>
        <v>16</v>
      </c>
      <c r="AD15" s="15">
        <f>DSUM($E$5:$G$26,$G$5,$X18:$X19)+DSUM($F$5:$H$26,$F$5,$X18:$X19)</f>
        <v>2</v>
      </c>
      <c r="AE15" s="15">
        <f>AC15-AD15</f>
        <v>14</v>
      </c>
      <c r="AF15" s="16">
        <f>Z15*3+AA15*1</f>
        <v>6</v>
      </c>
      <c r="AH15" s="17" t="str">
        <f>X15</f>
        <v>Real SC</v>
      </c>
      <c r="AI15" s="18">
        <f>AF15</f>
        <v>6</v>
      </c>
      <c r="AJ15" s="19" t="e">
        <f>IF(AI15&gt;=#REF!,AH15,#REF!)</f>
        <v>#REF!</v>
      </c>
      <c r="AK15" s="18" t="e">
        <f>VLOOKUP(AJ15,X15:AF17,9,FALSE)</f>
        <v>#REF!</v>
      </c>
      <c r="AL15" s="19" t="e">
        <f>IF(AK15&gt;=AK16,AJ15,AJ16)</f>
        <v>#REF!</v>
      </c>
      <c r="AM15" s="18" t="e">
        <f>VLOOKUP(AL15,X15:AF17,9,FALSE)</f>
        <v>#REF!</v>
      </c>
      <c r="AN15" s="19" t="e">
        <f>IF(AM15&gt;=AM17,AL15,AL17)</f>
        <v>#REF!</v>
      </c>
      <c r="AO15" s="18" t="e">
        <f>VLOOKUP(AN15,X15:AF17,9,FALSE)</f>
        <v>#REF!</v>
      </c>
      <c r="AP15" s="19"/>
      <c r="AQ15" s="20"/>
      <c r="AR15" s="20"/>
      <c r="AS15" s="20"/>
      <c r="AT15" s="20"/>
      <c r="AU15" s="21"/>
      <c r="AV15" s="22" t="e">
        <f>AN15</f>
        <v>#REF!</v>
      </c>
      <c r="AW15" s="23" t="e">
        <f>AO15</f>
        <v>#REF!</v>
      </c>
      <c r="AX15" s="18" t="e">
        <f>VLOOKUP(AV15,X15:AF17,8,FALSE)</f>
        <v>#REF!</v>
      </c>
      <c r="AY15" s="19" t="e">
        <f>IF(AND(AW15=#REF!,#REF!&gt;AX15),#REF!,AV15)</f>
        <v>#REF!</v>
      </c>
      <c r="AZ15" s="18"/>
      <c r="BA15" s="18"/>
      <c r="BB15" s="20"/>
      <c r="BC15" s="20"/>
      <c r="BD15" s="20"/>
      <c r="BE15" s="20"/>
      <c r="BF15" s="24" t="e">
        <f>AW15</f>
        <v>#REF!</v>
      </c>
      <c r="BG15" s="25" t="e">
        <f>AY15</f>
        <v>#REF!</v>
      </c>
      <c r="BI15" s="13" t="e">
        <f>BG15</f>
        <v>#REF!</v>
      </c>
      <c r="BJ15" s="26" t="e">
        <f>VLOOKUP(BI15,X15:AF17,2,FALSE)</f>
        <v>#REF!</v>
      </c>
      <c r="BK15" s="27" t="e">
        <f>VLOOKUP(BI15,X15:AF17,3,FALSE)</f>
        <v>#REF!</v>
      </c>
      <c r="BL15" s="27" t="e">
        <f>VLOOKUP(BI15,X15:AF17,4,FALSE)</f>
        <v>#REF!</v>
      </c>
      <c r="BM15" s="27" t="e">
        <f>VLOOKUP(BI15,X15:AF17,5,FALSE)</f>
        <v>#REF!</v>
      </c>
      <c r="BN15" s="27" t="e">
        <f>VLOOKUP(BI15,X15:AF17,6,FALSE)</f>
        <v>#REF!</v>
      </c>
      <c r="BO15" s="27" t="e">
        <f>VLOOKUP(BI15,X15:AF17,7,FALSE)</f>
        <v>#REF!</v>
      </c>
      <c r="BP15" s="27" t="e">
        <f>VLOOKUP(BI15,X15:AF17,8,FALSE)</f>
        <v>#REF!</v>
      </c>
      <c r="BQ15" s="27" t="e">
        <f>VLOOKUP(BI15,X15:AF17,9,FALSE)</f>
        <v>#REF!</v>
      </c>
      <c r="BR15" s="1" t="e">
        <f>BI15</f>
        <v>#REF!</v>
      </c>
      <c r="BS15" s="1" t="e">
        <f>VLOOKUP(BR15,BI15:BQ17,9,FALSE)</f>
        <v>#REF!</v>
      </c>
      <c r="BT15" s="1" t="e">
        <f>VLOOKUP(BR15,BI15:BQ17,8,FALSE)</f>
        <v>#REF!</v>
      </c>
      <c r="BU15" s="28" t="e">
        <f>IF(AND(BS15=#REF!,#REF!&gt;BT15),#REF!,BR15)</f>
        <v>#REF!</v>
      </c>
      <c r="BV15" s="29" t="e">
        <f>VLOOKUP(BU15,BI15:BQ17,9,FALSE)</f>
        <v>#REF!</v>
      </c>
      <c r="BW15" s="29" t="e">
        <f>VLOOKUP(BU15,BI15:BQ17,8,FALSE)</f>
        <v>#REF!</v>
      </c>
      <c r="BX15" s="28" t="e">
        <f>IF(AND(BV15=BV16,BW16&gt;BW15),BU16,BU15)</f>
        <v>#REF!</v>
      </c>
      <c r="BY15" s="1" t="e">
        <f>VLOOKUP(BX15,BI15:BQ17,9,FALSE)</f>
        <v>#REF!</v>
      </c>
      <c r="BZ15" s="12" t="e">
        <f>VLOOKUP(BX15,BI15:BQ17,8,FALSE)</f>
        <v>#REF!</v>
      </c>
      <c r="CA15" s="30" t="e">
        <f>IF(AND(BY15=BY17,BZ17&gt;BZ15),BX17,BX15)</f>
        <v>#REF!</v>
      </c>
      <c r="CB15" s="1" t="e">
        <f>VLOOKUP(CA15,BI15:BQ17,9,FALSE)</f>
        <v>#REF!</v>
      </c>
      <c r="CC15" s="1" t="e">
        <f>VLOOKUP(CA15,BI15:BQ17,8,FALSE)</f>
        <v>#REF!</v>
      </c>
      <c r="CD15" s="12" t="e">
        <f>VLOOKUP(CA15,BI15:BQ17,6,FALSE)</f>
        <v>#REF!</v>
      </c>
      <c r="CE15" s="28" t="e">
        <f>IF(AND(CB15=#REF!,CC15=#REF!,#REF!&gt;CD15),#REF!,CA15)</f>
        <v>#REF!</v>
      </c>
      <c r="CF15" s="1" t="e">
        <f>VLOOKUP(CE15,BI15:BQ17,9,FALSE)</f>
        <v>#REF!</v>
      </c>
      <c r="CG15" s="1" t="e">
        <f>VLOOKUP(CE15,BI15:BQ17,8,FALSE)</f>
        <v>#REF!</v>
      </c>
      <c r="CH15" s="1" t="e">
        <f>VLOOKUP(CE15,BI15:BQ17,6,FALSE)</f>
        <v>#REF!</v>
      </c>
      <c r="CI15" s="28" t="e">
        <f>IF(AND(CF15=CF16,CG15=CG16,CH16&gt;CH15),CE16,CE15)</f>
        <v>#REF!</v>
      </c>
      <c r="CJ15" s="1" t="e">
        <f>VLOOKUP(CI15,BI15:BQ17,9,FALSE)</f>
        <v>#REF!</v>
      </c>
      <c r="CK15" s="1" t="e">
        <f>VLOOKUP(CI15,BI15:BQ17,8,FALSE)</f>
        <v>#REF!</v>
      </c>
      <c r="CL15" s="1" t="e">
        <f>VLOOKUP(CI15,BI15:BQ17,6,FALSE)</f>
        <v>#REF!</v>
      </c>
      <c r="CM15" s="28" t="e">
        <f>IF(AND(CJ15=CJ17,CK15=CK17,CL17&gt;CL15),CI17,CI15)</f>
        <v>#REF!</v>
      </c>
      <c r="CN15" s="1" t="e">
        <f>VLOOKUP(CM15,BI15:BQ17,9,FALSE)</f>
        <v>#REF!</v>
      </c>
      <c r="CO15" s="1" t="e">
        <f>VLOOKUP(CM15,BI15:BQ17,8,FALSE)</f>
        <v>#REF!</v>
      </c>
      <c r="CP15" s="1" t="e">
        <f>VLOOKUP(CM15,BI15:BQ17,6,FALSE)</f>
        <v>#REF!</v>
      </c>
      <c r="CQ15" s="13" t="e">
        <f>CM15</f>
        <v>#REF!</v>
      </c>
      <c r="CR15" s="26" t="e">
        <f>VLOOKUP(CQ15,$X$15:$AF$17,2,FALSE)</f>
        <v>#REF!</v>
      </c>
      <c r="CS15" s="27" t="e">
        <f>VLOOKUP(CQ15,$X$15:$AF$17,3,FALSE)</f>
        <v>#REF!</v>
      </c>
      <c r="CT15" s="27" t="e">
        <f>VLOOKUP(CQ15,$X$15:$AF$17,4,FALSE)</f>
        <v>#REF!</v>
      </c>
      <c r="CU15" s="27" t="e">
        <f>VLOOKUP(CQ15,$X$15:$AF$17,5,FALSE)</f>
        <v>#REF!</v>
      </c>
      <c r="CV15" s="27" t="e">
        <f>VLOOKUP(CQ15,$X$15:$AF$17,6,FALSE)</f>
        <v>#REF!</v>
      </c>
      <c r="CW15" s="27" t="e">
        <f>VLOOKUP(CQ15,$X$15:$AF$17,7,FALSE)</f>
        <v>#REF!</v>
      </c>
      <c r="CX15" s="27" t="e">
        <f>VLOOKUP(CQ15,$X$15:$AF$17,8,FALSE)</f>
        <v>#REF!</v>
      </c>
      <c r="CY15" s="27" t="e">
        <f>VLOOKUP(CQ15,$X$15:$AF$17,9,FALSE)</f>
        <v>#REF!</v>
      </c>
      <c r="DA15" s="1" t="e">
        <f>IF(ISNA(VLOOKUP(CQ15,K$6:L$24,1,FALSE))=TRUE,CM17,VLOOKUP(CQ15,K$6:L$24,1,FALSE))</f>
        <v>#REF!</v>
      </c>
      <c r="DB15" s="1" t="e">
        <f>IF(ISNA(VLOOKUP(CQ15,K$6:L$24,2,FALSE))=TRUE,CM17,VLOOKUP(CQ15,K$6:L$24,2,FALSE))</f>
        <v>#REF!</v>
      </c>
      <c r="DD15" s="1" t="e">
        <f>IF(AND(#REF!=CR15,#REF!=CY15,#REF!=#REF!,#REF!=CM15),#REF!,CM15)</f>
        <v>#REF!</v>
      </c>
      <c r="DE15" s="26" t="e">
        <f>VLOOKUP(DD15,$X$15:$AF$17,2,FALSE)</f>
        <v>#REF!</v>
      </c>
      <c r="DF15" s="27" t="e">
        <f>VLOOKUP(DD15,$X$15:$AF$17,3,FALSE)</f>
        <v>#REF!</v>
      </c>
      <c r="DG15" s="27" t="e">
        <f>VLOOKUP(DD15,$X$15:$AF$17,4,FALSE)</f>
        <v>#REF!</v>
      </c>
      <c r="DH15" s="27" t="e">
        <f>VLOOKUP(DD15,$X$15:$AF$17,5,FALSE)</f>
        <v>#REF!</v>
      </c>
      <c r="DI15" s="27" t="e">
        <f>VLOOKUP(DD15,$X$15:$AF$17,6,FALSE)</f>
        <v>#REF!</v>
      </c>
      <c r="DJ15" s="27" t="e">
        <f>VLOOKUP(DD15,$X$15:$AF$17,7,FALSE)</f>
        <v>#REF!</v>
      </c>
      <c r="DK15" s="27" t="e">
        <f>VLOOKUP(DD15,$X$15:$AF$17,8,FALSE)</f>
        <v>#REF!</v>
      </c>
      <c r="DL15" s="27" t="e">
        <f>VLOOKUP(DD15,$X$15:$AF$17,9,FALSE)</f>
        <v>#REF!</v>
      </c>
    </row>
    <row r="16" spans="2:116" ht="22.5" customHeight="1" x14ac:dyDescent="0.3">
      <c r="B16" s="94">
        <v>11</v>
      </c>
      <c r="C16" s="87">
        <v>45461</v>
      </c>
      <c r="D16" s="88">
        <v>0.80208333333333337</v>
      </c>
      <c r="E16" s="138" t="s">
        <v>107</v>
      </c>
      <c r="F16" s="143">
        <v>10</v>
      </c>
      <c r="G16" s="143">
        <v>3</v>
      </c>
      <c r="H16" s="139" t="s">
        <v>116</v>
      </c>
      <c r="I16" s="148" t="s">
        <v>84</v>
      </c>
      <c r="J16" s="89" t="s">
        <v>10</v>
      </c>
      <c r="K16" s="6" t="str">
        <f>IF(F15&lt;&gt;"",IF(F15&gt;G15,E15,IF(G15&gt;F15,H15,"Empate")),"")</f>
        <v>REAL SC</v>
      </c>
      <c r="L16" s="6" t="str">
        <f>IF(F15&lt;&gt;"",IF(F15&lt;G15,E15,IF(G15&lt;F15,H15,"Empate")),"")</f>
        <v>ALCOITÃO</v>
      </c>
      <c r="X16" s="14" t="s">
        <v>88</v>
      </c>
      <c r="Y16" s="15">
        <f>DCOUNT($E$5:$F$26,$F$5,$Z18:$Z19)+DCOUNT($G$5:$H$26,$G$5,$Z18:$Z19)</f>
        <v>2</v>
      </c>
      <c r="Z16" s="15">
        <f>COUNTIF($K$6:$K$34,Z19)</f>
        <v>0</v>
      </c>
      <c r="AA16" s="15">
        <f>Y16-Z16-AB16</f>
        <v>0</v>
      </c>
      <c r="AB16" s="15">
        <f>COUNTIF($L$6:$L$34,Z19)</f>
        <v>2</v>
      </c>
      <c r="AC16" s="15">
        <f>DSUM($E$5:$F$26,$F$5,$Z18:$Z19)+DSUM($G$5:$H$26,$G$5,$Z18:$Z19)</f>
        <v>0</v>
      </c>
      <c r="AD16" s="15">
        <f>DSUM($E$5:$G$26,$G$5,$Z18:$Z19)+DSUM($F$5:$H$26,$F$5,$Z18:$Z19)</f>
        <v>25</v>
      </c>
      <c r="AE16" s="15">
        <f>AC16-AD16</f>
        <v>-25</v>
      </c>
      <c r="AF16" s="16">
        <f>Z16*3+AA16*1</f>
        <v>0</v>
      </c>
      <c r="AH16" s="31" t="str">
        <f>X16</f>
        <v>Alcoitão</v>
      </c>
      <c r="AI16" s="32">
        <f>AF16</f>
        <v>0</v>
      </c>
      <c r="AJ16" s="10" t="str">
        <f>AH16</f>
        <v>Alcoitão</v>
      </c>
      <c r="AK16" s="32">
        <f>VLOOKUP(AJ16,X15:AF17,9,FALSE)</f>
        <v>0</v>
      </c>
      <c r="AL16" s="30" t="e">
        <f>IF(AK16&lt;=AK15,AJ16,AJ15)</f>
        <v>#REF!</v>
      </c>
      <c r="AM16" s="32" t="e">
        <f>VLOOKUP(AL16,X15:AF17,9,FALSE)</f>
        <v>#REF!</v>
      </c>
      <c r="AN16" s="10" t="e">
        <f>AL16</f>
        <v>#REF!</v>
      </c>
      <c r="AO16" s="32" t="e">
        <f>VLOOKUP(AN16,X15:AF17,9,FALSE)</f>
        <v>#REF!</v>
      </c>
      <c r="AP16" s="30" t="e">
        <f>IF(AO16&lt;=#REF!,AN16,#REF!)</f>
        <v>#REF!</v>
      </c>
      <c r="AQ16" s="32" t="e">
        <f>VLOOKUP(AP16,X15:AF17,9,FALSE)</f>
        <v>#REF!</v>
      </c>
      <c r="AR16" s="10" t="e">
        <f>AP16</f>
        <v>#REF!</v>
      </c>
      <c r="AS16" s="32" t="e">
        <f>VLOOKUP(AR16,X15:AF17,9,FALSE)</f>
        <v>#REF!</v>
      </c>
      <c r="AT16" s="30" t="e">
        <f>IF(AS16&gt;=AS17,AR16,AR17)</f>
        <v>#REF!</v>
      </c>
      <c r="AU16" s="38" t="e">
        <f>VLOOKUP(AT16,X15:AF17,9,FALSE)</f>
        <v>#REF!</v>
      </c>
      <c r="AV16" s="34" t="e">
        <f>AT16</f>
        <v>#REF!</v>
      </c>
      <c r="AW16" s="35" t="e">
        <f>AU16</f>
        <v>#REF!</v>
      </c>
      <c r="AX16" s="32" t="e">
        <f>VLOOKUP(AV16,X15:AF17,8,FALSE)</f>
        <v>#REF!</v>
      </c>
      <c r="AY16" s="10" t="e">
        <f>AV16</f>
        <v>#REF!</v>
      </c>
      <c r="AZ16" s="32" t="e">
        <f>VLOOKUP(AY16,X15:AF17,9,FALSE)</f>
        <v>#REF!</v>
      </c>
      <c r="BA16" s="32" t="e">
        <f>VLOOKUP(AY16,X15:AF17,8,FALSE)</f>
        <v>#REF!</v>
      </c>
      <c r="BB16" s="30" t="e">
        <f>IF(AND(#REF!=AZ16,BA16&gt;#REF!),#REF!,AY16)</f>
        <v>#REF!</v>
      </c>
      <c r="BC16" s="32" t="e">
        <f>VLOOKUP(BB16,X15:AF17,9,FALSE)</f>
        <v>#REF!</v>
      </c>
      <c r="BD16" s="32" t="e">
        <f>VLOOKUP(BB16,X15:AF17,8,FALSE)</f>
        <v>#REF!</v>
      </c>
      <c r="BE16" s="30" t="e">
        <f>IF(AND(BC16=BC17,BD17&gt;BD16),BB17,BB16)</f>
        <v>#REF!</v>
      </c>
      <c r="BF16" s="36" t="e">
        <f>BC16</f>
        <v>#REF!</v>
      </c>
      <c r="BG16" s="37" t="e">
        <f>BE16</f>
        <v>#REF!</v>
      </c>
      <c r="BI16" s="13" t="e">
        <f>BG16</f>
        <v>#REF!</v>
      </c>
      <c r="BJ16" s="26" t="e">
        <f>VLOOKUP(BI16,X15:AF17,2,FALSE)</f>
        <v>#REF!</v>
      </c>
      <c r="BK16" s="27" t="e">
        <f>VLOOKUP(BI16,X15:AF17,3,FALSE)</f>
        <v>#REF!</v>
      </c>
      <c r="BL16" s="27" t="e">
        <f>VLOOKUP(BI16,X15:AF17,4,FALSE)</f>
        <v>#REF!</v>
      </c>
      <c r="BM16" s="27" t="e">
        <f>VLOOKUP(BI16,X15:AF17,5,FALSE)</f>
        <v>#REF!</v>
      </c>
      <c r="BN16" s="27" t="e">
        <f>VLOOKUP(BI16,X15:AF17,6,FALSE)</f>
        <v>#REF!</v>
      </c>
      <c r="BO16" s="27" t="e">
        <f>VLOOKUP(BI16,X15:AF17,7,FALSE)</f>
        <v>#REF!</v>
      </c>
      <c r="BP16" s="27" t="e">
        <f>VLOOKUP(BI16,X15:AF17,8,FALSE)</f>
        <v>#REF!</v>
      </c>
      <c r="BQ16" s="27" t="e">
        <f>VLOOKUP(BI16,X15:AF17,9,FALSE)</f>
        <v>#REF!</v>
      </c>
      <c r="BR16" s="1" t="e">
        <f>BI16</f>
        <v>#REF!</v>
      </c>
      <c r="BS16" s="1" t="e">
        <f>VLOOKUP(BR16,BI15:BQ17,9,FALSE)</f>
        <v>#REF!</v>
      </c>
      <c r="BT16" s="1" t="e">
        <f>VLOOKUP(BR16,BI15:BQ17,8,FALSE)</f>
        <v>#REF!</v>
      </c>
      <c r="BU16" s="29" t="e">
        <f>IF(AND(BS16=BS17,BT17&gt;BT16),BR17,BR16)</f>
        <v>#REF!</v>
      </c>
      <c r="BV16" s="29" t="e">
        <f>VLOOKUP(BU16,BI15:BQ17,9,FALSE)</f>
        <v>#REF!</v>
      </c>
      <c r="BW16" s="29" t="e">
        <f>VLOOKUP(BU16,BI15:BQ17,8,FALSE)</f>
        <v>#REF!</v>
      </c>
      <c r="BX16" s="28" t="e">
        <f>IF(AND(BV15=BV16,BW16&gt;BW15),BU15,BU16)</f>
        <v>#REF!</v>
      </c>
      <c r="BY16" s="1" t="e">
        <f>VLOOKUP(BX16,BI15:BQ17,9,FALSE)</f>
        <v>#REF!</v>
      </c>
      <c r="BZ16" s="12" t="e">
        <f>VLOOKUP(BX16,BI15:BQ17,8,FALSE)</f>
        <v>#REF!</v>
      </c>
      <c r="CA16" s="1" t="e">
        <f>IF(AND(#REF!=BY16,BZ16&gt;#REF!),#REF!,BX16)</f>
        <v>#REF!</v>
      </c>
      <c r="CB16" s="1" t="e">
        <f>VLOOKUP(CA16,BI15:BQ17,9,FALSE)</f>
        <v>#REF!</v>
      </c>
      <c r="CC16" s="1" t="e">
        <f>VLOOKUP(CA16,BI15:BQ17,8,FALSE)</f>
        <v>#REF!</v>
      </c>
      <c r="CD16" s="12" t="e">
        <f>VLOOKUP(CA16,BI15:BQ17,6,FALSE)</f>
        <v>#REF!</v>
      </c>
      <c r="CE16" s="29" t="e">
        <f>IF(AND(CB16=CB17,CC16=CC17,CD17&gt;CD16),CA17,CA16)</f>
        <v>#REF!</v>
      </c>
      <c r="CF16" s="1" t="e">
        <f>VLOOKUP(CE16,BI15:BQ17,9,FALSE)</f>
        <v>#REF!</v>
      </c>
      <c r="CG16" s="1" t="e">
        <f>VLOOKUP(CE16,BI15:BQ17,8,FALSE)</f>
        <v>#REF!</v>
      </c>
      <c r="CH16" s="1" t="e">
        <f>VLOOKUP(CE16,BI15:BQ17,6,FALSE)</f>
        <v>#REF!</v>
      </c>
      <c r="CI16" s="28" t="e">
        <f>IF(AND(CF15=CF16,CG15=CG16,CH16&gt;CH15),CE15,CE16)</f>
        <v>#REF!</v>
      </c>
      <c r="CJ16" s="1" t="e">
        <f>VLOOKUP(CI16,BI15:BQ17,9,FALSE)</f>
        <v>#REF!</v>
      </c>
      <c r="CK16" s="1" t="e">
        <f>VLOOKUP(CI16,BI15:BQ17,8,FALSE)</f>
        <v>#REF!</v>
      </c>
      <c r="CL16" s="1" t="e">
        <f>VLOOKUP(CI16,BI15:BQ17,6,FALSE)</f>
        <v>#REF!</v>
      </c>
      <c r="CM16" s="29" t="e">
        <f>IF(AND(#REF!=CJ16,#REF!=CK16,CL16&gt;#REF!),#REF!,CI16)</f>
        <v>#REF!</v>
      </c>
      <c r="CN16" s="1" t="e">
        <f>VLOOKUP(CM16,BI15:BQ17,9,FALSE)</f>
        <v>#REF!</v>
      </c>
      <c r="CO16" s="1" t="e">
        <f>VLOOKUP(CM16,BI15:BQ17,8,FALSE)</f>
        <v>#REF!</v>
      </c>
      <c r="CP16" s="1" t="e">
        <f>VLOOKUP(CM16,BI15:BQ17,6,FALSE)</f>
        <v>#REF!</v>
      </c>
      <c r="CQ16" s="13" t="e">
        <f>CM16</f>
        <v>#REF!</v>
      </c>
      <c r="CR16" s="26" t="e">
        <f>VLOOKUP(CQ16,$X$15:$AF$17,2,FALSE)</f>
        <v>#REF!</v>
      </c>
      <c r="CS16" s="27" t="e">
        <f>VLOOKUP(CQ16,$X$15:$AF$17,3,FALSE)</f>
        <v>#REF!</v>
      </c>
      <c r="CT16" s="27" t="e">
        <f>VLOOKUP(CQ16,$X$15:$AF$17,4,FALSE)</f>
        <v>#REF!</v>
      </c>
      <c r="CU16" s="27" t="e">
        <f>VLOOKUP(CQ16,$X$15:$AF$17,5,FALSE)</f>
        <v>#REF!</v>
      </c>
      <c r="CV16" s="27" t="e">
        <f>VLOOKUP(CQ16,$X$15:$AF$17,6,FALSE)</f>
        <v>#REF!</v>
      </c>
      <c r="CW16" s="27" t="e">
        <f>VLOOKUP(CQ16,$X$15:$AF$17,7,FALSE)</f>
        <v>#REF!</v>
      </c>
      <c r="CX16" s="27" t="e">
        <f>VLOOKUP(CQ16,$X$15:$AF$17,8,FALSE)</f>
        <v>#REF!</v>
      </c>
      <c r="CY16" s="27" t="e">
        <f>VLOOKUP(CQ16,$X$15:$AF$17,9,FALSE)</f>
        <v>#REF!</v>
      </c>
      <c r="DA16" s="1" t="e">
        <f>IF(ISNA(VLOOKUP(CQ16,K$6:L$24,1,FALSE))=TRUE,CM17,VLOOKUP(CQ16,K$6:L$24,1,FALSE))</f>
        <v>#REF!</v>
      </c>
      <c r="DB16" s="1" t="e">
        <f>IF(ISNA(VLOOKUP(CQ16,K$6:L$24,2,FALSE))=TRUE,CM17,VLOOKUP(CQ16,K$6:L$24,2,FALSE))</f>
        <v>#REF!</v>
      </c>
      <c r="DD16" s="1" t="e">
        <f>IF(#REF!=CM16,#REF!,IF(AND(CR17=CR16,CY17=CY16,DA17=CM17,DB17=CM16),DA17,CM16))</f>
        <v>#REF!</v>
      </c>
      <c r="DE16" s="26" t="e">
        <f>VLOOKUP(DD16,$X$15:$AF$17,2,FALSE)</f>
        <v>#REF!</v>
      </c>
      <c r="DF16" s="27" t="e">
        <f>VLOOKUP(DD16,$X$15:$AF$17,3,FALSE)</f>
        <v>#REF!</v>
      </c>
      <c r="DG16" s="27" t="e">
        <f>VLOOKUP(DD16,$X$15:$AF$17,4,FALSE)</f>
        <v>#REF!</v>
      </c>
      <c r="DH16" s="27" t="e">
        <f>VLOOKUP(DD16,$X$15:$AF$17,5,FALSE)</f>
        <v>#REF!</v>
      </c>
      <c r="DI16" s="27" t="e">
        <f>VLOOKUP(DD16,$X$15:$AF$17,6,FALSE)</f>
        <v>#REF!</v>
      </c>
      <c r="DJ16" s="27" t="e">
        <f>VLOOKUP(DD16,$X$15:$AF$17,7,FALSE)</f>
        <v>#REF!</v>
      </c>
      <c r="DK16" s="27" t="e">
        <f>VLOOKUP(DD16,$X$15:$AF$17,8,FALSE)</f>
        <v>#REF!</v>
      </c>
      <c r="DL16" s="27" t="e">
        <f>VLOOKUP(DD16,$X$15:$AF$17,9,FALSE)</f>
        <v>#REF!</v>
      </c>
    </row>
    <row r="17" spans="2:116" ht="22.5" customHeight="1" x14ac:dyDescent="0.3">
      <c r="B17" s="94">
        <v>12</v>
      </c>
      <c r="C17" s="171">
        <v>45461</v>
      </c>
      <c r="D17" s="172">
        <v>0.80208333333333337</v>
      </c>
      <c r="E17" s="173" t="s">
        <v>109</v>
      </c>
      <c r="F17" s="143">
        <v>13</v>
      </c>
      <c r="G17" s="143">
        <v>0</v>
      </c>
      <c r="H17" s="174" t="s">
        <v>117</v>
      </c>
      <c r="I17" s="175" t="s">
        <v>97</v>
      </c>
      <c r="J17" s="176" t="s">
        <v>11</v>
      </c>
      <c r="K17" s="6" t="e">
        <f>IF(#REF!&lt;&gt;"",IF(#REF!&gt;#REF!,#REF!,IF(#REF!&gt;#REF!,#REF!,"Empate")),"")</f>
        <v>#REF!</v>
      </c>
      <c r="L17" s="6" t="e">
        <f>IF(#REF!&lt;&gt;"",IF(#REF!&lt;#REF!,#REF!,IF(#REF!&lt;#REF!,#REF!,"Empate")),"")</f>
        <v>#REF!</v>
      </c>
      <c r="N17" s="97" t="s">
        <v>10</v>
      </c>
      <c r="O17" s="56" t="s">
        <v>17</v>
      </c>
      <c r="P17" s="57" t="s">
        <v>18</v>
      </c>
      <c r="Q17" s="57" t="s">
        <v>12</v>
      </c>
      <c r="R17" s="57" t="s">
        <v>11</v>
      </c>
      <c r="S17" s="57" t="s">
        <v>3</v>
      </c>
      <c r="T17" s="57" t="s">
        <v>4</v>
      </c>
      <c r="U17" s="57" t="s">
        <v>19</v>
      </c>
      <c r="V17" s="58" t="s">
        <v>20</v>
      </c>
      <c r="X17" s="4" t="s">
        <v>92</v>
      </c>
      <c r="Y17" s="39">
        <f>DCOUNT($E$5:$F$26,$F$5,$AA18:$AA19)+DCOUNT($G$5:$H$26,$G$5,$AA18:$AA19)</f>
        <v>3</v>
      </c>
      <c r="Z17" s="39">
        <f>COUNTIF($K$6:$K$34,AA19)</f>
        <v>1</v>
      </c>
      <c r="AA17" s="39">
        <f>Y17-Z17-AB17</f>
        <v>1</v>
      </c>
      <c r="AB17" s="39">
        <f>COUNTIF($L$6:$L$34,AA19)</f>
        <v>1</v>
      </c>
      <c r="AC17" s="39">
        <f>DSUM($E$5:$F$26,$F$5,$AA18:$AA19)+DSUM($G$5:$H$26,$G$5,$AA18:$AA19)</f>
        <v>5</v>
      </c>
      <c r="AD17" s="39">
        <f>DSUM($E$5:$G$26,$G$5,$AA18:$AA19)+DSUM($F$5:$H$26,$F$5,$AA18:$AA19)</f>
        <v>14</v>
      </c>
      <c r="AE17" s="39">
        <f>AC17-AD17</f>
        <v>-9</v>
      </c>
      <c r="AF17" s="40">
        <f>Z17*3+AA17*1</f>
        <v>4</v>
      </c>
      <c r="AH17" s="41" t="str">
        <f>X17</f>
        <v>Tires</v>
      </c>
      <c r="AI17" s="42">
        <f>AF17</f>
        <v>4</v>
      </c>
      <c r="AJ17" s="43" t="str">
        <f>AH17</f>
        <v>Tires</v>
      </c>
      <c r="AK17" s="42">
        <f>VLOOKUP(AJ17,X15:AF17,9,FALSE)</f>
        <v>4</v>
      </c>
      <c r="AL17" s="43" t="str">
        <f>AJ17</f>
        <v>Tires</v>
      </c>
      <c r="AM17" s="42">
        <f>VLOOKUP(AL17,X15:AF17,9,FALSE)</f>
        <v>4</v>
      </c>
      <c r="AN17" s="44" t="e">
        <f>IF(AM17&lt;=AM15,AL17,AL15)</f>
        <v>#REF!</v>
      </c>
      <c r="AO17" s="42" t="e">
        <f>VLOOKUP(AN17,X15:AF17,9,FALSE)</f>
        <v>#REF!</v>
      </c>
      <c r="AP17" s="43" t="e">
        <f>AN17</f>
        <v>#REF!</v>
      </c>
      <c r="AQ17" s="42" t="e">
        <f>VLOOKUP(AP17,X15:AF17,9,FALSE)</f>
        <v>#REF!</v>
      </c>
      <c r="AR17" s="44" t="e">
        <f>IF(AQ17&lt;=#REF!,AP17,#REF!)</f>
        <v>#REF!</v>
      </c>
      <c r="AS17" s="42" t="e">
        <f>VLOOKUP(AR17,X15:AF17,9,FALSE)</f>
        <v>#REF!</v>
      </c>
      <c r="AT17" s="44" t="e">
        <f>IF(AS17&lt;=AS16,AR17,AR16)</f>
        <v>#REF!</v>
      </c>
      <c r="AU17" s="45" t="e">
        <f>VLOOKUP(AT17,X15:AF17,9,FALSE)</f>
        <v>#REF!</v>
      </c>
      <c r="AV17" s="46" t="e">
        <f>AT17</f>
        <v>#REF!</v>
      </c>
      <c r="AW17" s="47" t="e">
        <f>AU17</f>
        <v>#REF!</v>
      </c>
      <c r="AX17" s="42" t="e">
        <f>VLOOKUP(AV17,X15:AF17,8,FALSE)</f>
        <v>#REF!</v>
      </c>
      <c r="AY17" s="43" t="e">
        <f>AV17</f>
        <v>#REF!</v>
      </c>
      <c r="AZ17" s="42" t="e">
        <f>VLOOKUP(AY17,X15:AF17,9,FALSE)</f>
        <v>#REF!</v>
      </c>
      <c r="BA17" s="42" t="e">
        <f>VLOOKUP(AY17,X15:AF17,8,FALSE)</f>
        <v>#REF!</v>
      </c>
      <c r="BB17" s="43" t="e">
        <f>AY17</f>
        <v>#REF!</v>
      </c>
      <c r="BC17" s="42" t="e">
        <f>VLOOKUP(BB17,X15:AF17,9,FALSE)</f>
        <v>#REF!</v>
      </c>
      <c r="BD17" s="42" t="e">
        <f>VLOOKUP(BB17,X15:AF17,8,FALSE)</f>
        <v>#REF!</v>
      </c>
      <c r="BE17" s="44" t="e">
        <f>IF(AND(BC16=BC17,BD17&gt;BD16),BB16,BB17)</f>
        <v>#REF!</v>
      </c>
      <c r="BF17" s="48" t="e">
        <f>VLOOKUP(BE17,X15:AF17,9,FALSE)</f>
        <v>#REF!</v>
      </c>
      <c r="BG17" s="49" t="e">
        <f>BE17</f>
        <v>#REF!</v>
      </c>
      <c r="BI17" s="13" t="e">
        <f>BG17</f>
        <v>#REF!</v>
      </c>
      <c r="BJ17" s="26" t="e">
        <f>VLOOKUP(BI17,X15:AF17,2,FALSE)</f>
        <v>#REF!</v>
      </c>
      <c r="BK17" s="27" t="e">
        <f>VLOOKUP(BI17,X15:AF17,3,FALSE)</f>
        <v>#REF!</v>
      </c>
      <c r="BL17" s="27" t="e">
        <f>VLOOKUP(BI17,X15:AF17,4,FALSE)</f>
        <v>#REF!</v>
      </c>
      <c r="BM17" s="27" t="e">
        <f>VLOOKUP(BI17,X15:AF17,5,FALSE)</f>
        <v>#REF!</v>
      </c>
      <c r="BN17" s="27" t="e">
        <f>VLOOKUP(BI17,X15:AF17,6,FALSE)</f>
        <v>#REF!</v>
      </c>
      <c r="BO17" s="27" t="e">
        <f>VLOOKUP(BI17,X15:AF17,7,FALSE)</f>
        <v>#REF!</v>
      </c>
      <c r="BP17" s="27" t="e">
        <f>VLOOKUP(BI17,X15:AF17,8,FALSE)</f>
        <v>#REF!</v>
      </c>
      <c r="BQ17" s="27" t="e">
        <f>VLOOKUP(BI17,X15:AF17,9,FALSE)</f>
        <v>#REF!</v>
      </c>
      <c r="BR17" s="1" t="e">
        <f>BI17</f>
        <v>#REF!</v>
      </c>
      <c r="BS17" s="1" t="e">
        <f>VLOOKUP(BR17,BI15:BQ17,9,FALSE)</f>
        <v>#REF!</v>
      </c>
      <c r="BT17" s="1" t="e">
        <f>VLOOKUP(BR17,BI15:BQ17,8,FALSE)</f>
        <v>#REF!</v>
      </c>
      <c r="BU17" s="29" t="e">
        <f>IF(AND(BS16=BS17,BT17&gt;BT16),BR16,BR17)</f>
        <v>#REF!</v>
      </c>
      <c r="BV17" s="29" t="e">
        <f>VLOOKUP(BU17,BI15:BQ17,9,FALSE)</f>
        <v>#REF!</v>
      </c>
      <c r="BW17" s="29" t="e">
        <f>VLOOKUP(BU17,BI15:BQ17,8,FALSE)</f>
        <v>#REF!</v>
      </c>
      <c r="BX17" s="29" t="e">
        <f>IF(AND(#REF!=BV17,BW17&gt;#REF!),#REF!,BU17)</f>
        <v>#REF!</v>
      </c>
      <c r="BY17" s="1" t="e">
        <f>VLOOKUP(BX17,BI15:BQ17,9,FALSE)</f>
        <v>#REF!</v>
      </c>
      <c r="BZ17" s="12" t="e">
        <f>VLOOKUP(BX17,BI15:BQ17,8,FALSE)</f>
        <v>#REF!</v>
      </c>
      <c r="CA17" s="30" t="e">
        <f>IF(AND(BY15=BY17,BZ17&gt;BZ15),BX15,BX17)</f>
        <v>#REF!</v>
      </c>
      <c r="CB17" s="1" t="e">
        <f>VLOOKUP(CA17,BI15:BQ17,9,FALSE)</f>
        <v>#REF!</v>
      </c>
      <c r="CC17" s="1" t="e">
        <f>VLOOKUP(CA17,BI15:BQ17,8,FALSE)</f>
        <v>#REF!</v>
      </c>
      <c r="CD17" s="12" t="e">
        <f>VLOOKUP(CA17,BI15:BQ17,6,FALSE)</f>
        <v>#REF!</v>
      </c>
      <c r="CE17" s="29" t="e">
        <f>IF(AND(CB16=CB17,CC16=CC17,CD17&gt;CD16),CA16,CA17)</f>
        <v>#REF!</v>
      </c>
      <c r="CF17" s="1" t="e">
        <f>VLOOKUP(CE17,BI15:BQ17,9,FALSE)</f>
        <v>#REF!</v>
      </c>
      <c r="CG17" s="1" t="e">
        <f>VLOOKUP(CE17,BI15:BQ17,8,FALSE)</f>
        <v>#REF!</v>
      </c>
      <c r="CH17" s="1" t="e">
        <f>VLOOKUP(CE17,BI15:BQ17,6,FALSE)</f>
        <v>#REF!</v>
      </c>
      <c r="CI17" s="29" t="e">
        <f>IF(AND(#REF!=CF17,#REF!=CG17,CH17&gt;#REF!),#REF!,CE17)</f>
        <v>#REF!</v>
      </c>
      <c r="CJ17" s="1" t="e">
        <f>VLOOKUP(CI17,BI15:BQ17,9,FALSE)</f>
        <v>#REF!</v>
      </c>
      <c r="CK17" s="1" t="e">
        <f>VLOOKUP(CI17,BI15:BQ17,8,FALSE)</f>
        <v>#REF!</v>
      </c>
      <c r="CL17" s="1" t="e">
        <f>VLOOKUP(CI17,BI15:BQ17,6,FALSE)</f>
        <v>#REF!</v>
      </c>
      <c r="CM17" s="28" t="e">
        <f>IF(AND(CJ15=CJ17,CK15=CK17,CL17&gt;CL15),CI15,CI17)</f>
        <v>#REF!</v>
      </c>
      <c r="CN17" s="1" t="e">
        <f>VLOOKUP(CM17,BI15:BQ17,9,FALSE)</f>
        <v>#REF!</v>
      </c>
      <c r="CO17" s="1" t="e">
        <f>VLOOKUP(CM17,BI15:BQ17,8,FALSE)</f>
        <v>#REF!</v>
      </c>
      <c r="CP17" s="1" t="e">
        <f>VLOOKUP(CM17,BI15:BQ17,6,FALSE)</f>
        <v>#REF!</v>
      </c>
      <c r="CQ17" s="13" t="e">
        <f>CM17</f>
        <v>#REF!</v>
      </c>
      <c r="CR17" s="26" t="e">
        <f>VLOOKUP(CQ17,$X$15:$AF$17,2,FALSE)</f>
        <v>#REF!</v>
      </c>
      <c r="CS17" s="27" t="e">
        <f>VLOOKUP(CQ17,$X$15:$AF$17,3,FALSE)</f>
        <v>#REF!</v>
      </c>
      <c r="CT17" s="27" t="e">
        <f>VLOOKUP(CQ17,$X$15:$AF$17,4,FALSE)</f>
        <v>#REF!</v>
      </c>
      <c r="CU17" s="27" t="e">
        <f>VLOOKUP(CQ17,$X$15:$AF$17,5,FALSE)</f>
        <v>#REF!</v>
      </c>
      <c r="CV17" s="27" t="e">
        <f>VLOOKUP(CQ17,$X$15:$AF$17,6,FALSE)</f>
        <v>#REF!</v>
      </c>
      <c r="CW17" s="27" t="e">
        <f>VLOOKUP(CQ17,$X$15:$AF$17,7,FALSE)</f>
        <v>#REF!</v>
      </c>
      <c r="CX17" s="27" t="e">
        <f>VLOOKUP(CQ17,$X$15:$AF$17,8,FALSE)</f>
        <v>#REF!</v>
      </c>
      <c r="CY17" s="27" t="e">
        <f>VLOOKUP(CQ17,$X$15:$AF$17,9,FALSE)</f>
        <v>#REF!</v>
      </c>
      <c r="DA17" s="1" t="e">
        <f>IF(ISNA(VLOOKUP(CQ17,K$6:L$24,1,FALSE))=TRUE,CM17,VLOOKUP(CQ17,K$6:L$24,1,FALSE))</f>
        <v>#REF!</v>
      </c>
      <c r="DB17" s="1" t="e">
        <f>IF(ISNA(VLOOKUP(CQ17,K$6:L$24,2,FALSE))=TRUE,CM17,VLOOKUP(CQ17,K$6:L$24,2,FALSE))</f>
        <v>#REF!</v>
      </c>
      <c r="DD17" s="1" t="e">
        <f>IF(DD16=CM17,CM16,IF(AND(CR18=CR17,CY18=CY17,DA18=CM18,DB18=CM17),DA18,CM17))</f>
        <v>#REF!</v>
      </c>
      <c r="DE17" s="26" t="e">
        <f>VLOOKUP(DD17,$X$15:$AF$17,2,FALSE)</f>
        <v>#REF!</v>
      </c>
      <c r="DF17" s="27" t="e">
        <f>VLOOKUP(DD17,$X$15:$AF$17,3,FALSE)</f>
        <v>#REF!</v>
      </c>
      <c r="DG17" s="27" t="e">
        <f>VLOOKUP(DD17,$X$15:$AF$17,4,FALSE)</f>
        <v>#REF!</v>
      </c>
      <c r="DH17" s="27" t="e">
        <f>VLOOKUP(DD17,$X$15:$AF$17,5,FALSE)</f>
        <v>#REF!</v>
      </c>
      <c r="DI17" s="27" t="e">
        <f>VLOOKUP(DD17,$X$15:$AF$17,6,FALSE)</f>
        <v>#REF!</v>
      </c>
      <c r="DJ17" s="27" t="e">
        <f>VLOOKUP(DD17,$X$15:$AF$17,7,FALSE)</f>
        <v>#REF!</v>
      </c>
      <c r="DK17" s="27" t="e">
        <f>VLOOKUP(DD17,$X$15:$AF$17,8,FALSE)</f>
        <v>#REF!</v>
      </c>
      <c r="DL17" s="27" t="e">
        <f>VLOOKUP(DD17,$X$15:$AF$17,9,FALSE)</f>
        <v>#REF!</v>
      </c>
    </row>
    <row r="18" spans="2:116" ht="22.5" customHeight="1" x14ac:dyDescent="0.3">
      <c r="B18" s="94">
        <v>13</v>
      </c>
      <c r="C18" s="90">
        <v>45461</v>
      </c>
      <c r="D18" s="91">
        <v>0.80208333333333337</v>
      </c>
      <c r="E18" s="140" t="s">
        <v>111</v>
      </c>
      <c r="F18" s="143">
        <v>12</v>
      </c>
      <c r="G18" s="143">
        <v>1</v>
      </c>
      <c r="H18" s="141" t="s">
        <v>114</v>
      </c>
      <c r="I18" s="149" t="s">
        <v>64</v>
      </c>
      <c r="J18" s="92" t="s">
        <v>12</v>
      </c>
      <c r="K18" s="6" t="str">
        <f t="shared" ref="K18:K22" si="2">IF(F16&lt;&gt;"",IF(F16&gt;G16,E16,IF(G16&gt;F16,H16,"Empate")),"")</f>
        <v>ESTORIL ÉLITE</v>
      </c>
      <c r="L18" s="6" t="str">
        <f t="shared" ref="L18:L22" si="3">IF(F16&lt;&gt;"",IF(F16&lt;G16,E16,IF(G16&lt;F16,H16,"Empate")),"")</f>
        <v>S. JOÃO BRITO</v>
      </c>
      <c r="N18" s="195" t="s">
        <v>107</v>
      </c>
      <c r="O18" s="124">
        <v>2</v>
      </c>
      <c r="P18" s="125">
        <v>2</v>
      </c>
      <c r="Q18" s="125">
        <v>0</v>
      </c>
      <c r="R18" s="125">
        <v>0</v>
      </c>
      <c r="S18" s="125">
        <v>22</v>
      </c>
      <c r="T18" s="125">
        <v>5</v>
      </c>
      <c r="U18" s="125">
        <v>17</v>
      </c>
      <c r="V18" s="126">
        <v>6</v>
      </c>
      <c r="X18" s="50" t="s">
        <v>78</v>
      </c>
      <c r="Y18" s="50" t="s">
        <v>78</v>
      </c>
      <c r="Z18" s="50" t="s">
        <v>78</v>
      </c>
      <c r="AA18" s="50" t="s">
        <v>78</v>
      </c>
      <c r="AB18" s="15"/>
      <c r="AC18" s="15"/>
      <c r="AD18" s="15"/>
      <c r="AE18" s="15"/>
      <c r="AF18" s="15"/>
    </row>
    <row r="19" spans="2:116" ht="22.5" customHeight="1" x14ac:dyDescent="0.3">
      <c r="B19" s="202">
        <v>14</v>
      </c>
      <c r="C19" s="161">
        <v>45461</v>
      </c>
      <c r="D19" s="162">
        <v>0.80208333333333337</v>
      </c>
      <c r="E19" s="177" t="s">
        <v>112</v>
      </c>
      <c r="F19" s="184">
        <v>5</v>
      </c>
      <c r="G19" s="184">
        <v>1</v>
      </c>
      <c r="H19" s="185" t="s">
        <v>113</v>
      </c>
      <c r="I19" s="166" t="s">
        <v>120</v>
      </c>
      <c r="J19" s="167" t="s">
        <v>12</v>
      </c>
      <c r="K19" s="6" t="str">
        <f t="shared" si="2"/>
        <v>ESTORIL PRAIA</v>
      </c>
      <c r="L19" s="6" t="str">
        <f t="shared" si="3"/>
        <v>FONTAINHAS</v>
      </c>
      <c r="N19" s="196" t="s">
        <v>116</v>
      </c>
      <c r="O19" s="127">
        <v>2</v>
      </c>
      <c r="P19" s="128">
        <v>1</v>
      </c>
      <c r="Q19" s="128">
        <v>0</v>
      </c>
      <c r="R19" s="128">
        <v>1</v>
      </c>
      <c r="S19" s="128">
        <v>12</v>
      </c>
      <c r="T19" s="128">
        <v>10</v>
      </c>
      <c r="U19" s="128">
        <v>2</v>
      </c>
      <c r="V19" s="129">
        <v>3</v>
      </c>
      <c r="X19" s="15" t="s">
        <v>85</v>
      </c>
      <c r="Y19" s="15" t="s">
        <v>70</v>
      </c>
      <c r="Z19" s="15" t="s">
        <v>88</v>
      </c>
      <c r="AA19" s="15" t="s">
        <v>92</v>
      </c>
      <c r="AB19" s="15"/>
      <c r="AC19" s="15"/>
      <c r="AD19" s="15"/>
      <c r="AE19" s="15"/>
      <c r="AF19" s="15"/>
    </row>
    <row r="20" spans="2:116" ht="22.5" customHeight="1" x14ac:dyDescent="0.2">
      <c r="B20" s="201">
        <v>15</v>
      </c>
      <c r="C20" s="79">
        <v>45462</v>
      </c>
      <c r="D20" s="80">
        <v>0.80208333333333337</v>
      </c>
      <c r="E20" s="178" t="s">
        <v>101</v>
      </c>
      <c r="F20" s="179">
        <v>10</v>
      </c>
      <c r="G20" s="179">
        <v>1</v>
      </c>
      <c r="H20" s="180" t="s">
        <v>104</v>
      </c>
      <c r="I20" s="145" t="s">
        <v>119</v>
      </c>
      <c r="J20" s="81" t="s">
        <v>8</v>
      </c>
      <c r="K20" s="6" t="str">
        <f t="shared" si="2"/>
        <v>SPORTING CP</v>
      </c>
      <c r="L20" s="6" t="str">
        <f t="shared" si="3"/>
        <v>MARISTAS</v>
      </c>
      <c r="N20" s="197" t="s">
        <v>108</v>
      </c>
      <c r="O20" s="130">
        <v>2</v>
      </c>
      <c r="P20" s="131">
        <v>0</v>
      </c>
      <c r="Q20" s="131">
        <v>0</v>
      </c>
      <c r="R20" s="131">
        <v>2</v>
      </c>
      <c r="S20" s="131">
        <v>2</v>
      </c>
      <c r="T20" s="131">
        <v>21</v>
      </c>
      <c r="U20" s="131">
        <v>-19</v>
      </c>
      <c r="V20" s="132">
        <v>0</v>
      </c>
      <c r="X20" s="7"/>
      <c r="Y20" s="8" t="s">
        <v>17</v>
      </c>
      <c r="Z20" s="8" t="s">
        <v>18</v>
      </c>
      <c r="AA20" s="8" t="s">
        <v>12</v>
      </c>
      <c r="AB20" s="8" t="s">
        <v>11</v>
      </c>
      <c r="AC20" s="8" t="s">
        <v>3</v>
      </c>
      <c r="AD20" s="8" t="s">
        <v>4</v>
      </c>
      <c r="AE20" s="8" t="s">
        <v>19</v>
      </c>
      <c r="AF20" s="9" t="s">
        <v>20</v>
      </c>
      <c r="BI20" s="10"/>
      <c r="BJ20" s="11" t="s">
        <v>17</v>
      </c>
      <c r="BK20" s="11" t="s">
        <v>18</v>
      </c>
      <c r="BL20" s="11" t="s">
        <v>12</v>
      </c>
      <c r="BM20" s="11" t="s">
        <v>11</v>
      </c>
      <c r="BN20" s="11" t="s">
        <v>3</v>
      </c>
      <c r="BO20" s="11" t="s">
        <v>4</v>
      </c>
      <c r="BP20" s="11" t="s">
        <v>19</v>
      </c>
      <c r="BQ20" s="11" t="s">
        <v>20</v>
      </c>
      <c r="BR20" s="12"/>
      <c r="BS20" s="12"/>
      <c r="BT20" s="12"/>
      <c r="BU20" s="12"/>
      <c r="BV20" s="12"/>
      <c r="BW20" s="12"/>
      <c r="BX20" s="12"/>
      <c r="BY20" s="13"/>
      <c r="BZ20" s="13"/>
      <c r="CQ20" s="10"/>
      <c r="CR20" s="11" t="s">
        <v>17</v>
      </c>
      <c r="CS20" s="11" t="s">
        <v>18</v>
      </c>
      <c r="CT20" s="11" t="s">
        <v>12</v>
      </c>
      <c r="CU20" s="11" t="s">
        <v>11</v>
      </c>
      <c r="CV20" s="11" t="s">
        <v>3</v>
      </c>
      <c r="CW20" s="11" t="s">
        <v>4</v>
      </c>
      <c r="CX20" s="11" t="s">
        <v>19</v>
      </c>
      <c r="CY20" s="11" t="s">
        <v>20</v>
      </c>
      <c r="DE20" s="11" t="s">
        <v>17</v>
      </c>
      <c r="DF20" s="11" t="s">
        <v>18</v>
      </c>
      <c r="DG20" s="11" t="s">
        <v>12</v>
      </c>
      <c r="DH20" s="11" t="s">
        <v>11</v>
      </c>
      <c r="DI20" s="11" t="s">
        <v>3</v>
      </c>
      <c r="DJ20" s="11" t="s">
        <v>4</v>
      </c>
      <c r="DK20" s="11" t="s">
        <v>19</v>
      </c>
      <c r="DL20" s="11" t="s">
        <v>20</v>
      </c>
    </row>
    <row r="21" spans="2:116" ht="22.5" customHeight="1" x14ac:dyDescent="0.3">
      <c r="B21" s="94">
        <v>16</v>
      </c>
      <c r="C21" s="82">
        <v>45462</v>
      </c>
      <c r="D21" s="152">
        <v>0.80208333333333337</v>
      </c>
      <c r="E21" s="134" t="s">
        <v>102</v>
      </c>
      <c r="F21" s="143">
        <v>1</v>
      </c>
      <c r="G21" s="143">
        <v>10</v>
      </c>
      <c r="H21" s="135" t="s">
        <v>103</v>
      </c>
      <c r="I21" s="146" t="s">
        <v>121</v>
      </c>
      <c r="J21" s="83" t="s">
        <v>8</v>
      </c>
      <c r="K21" s="6" t="str">
        <f t="shared" si="2"/>
        <v>OEIRAS</v>
      </c>
      <c r="L21" s="6" t="str">
        <f t="shared" si="3"/>
        <v>CASCAIS</v>
      </c>
      <c r="N21" s="1"/>
      <c r="X21" s="14" t="s">
        <v>93</v>
      </c>
      <c r="Y21" s="15">
        <f>DCOUNT($E$5:$F$26,$F$5,$X25:$X26)+DCOUNT($G$5:$H$26,$G$5,$X25:$X26)</f>
        <v>0</v>
      </c>
      <c r="Z21" s="15">
        <f>COUNTIF($K$6:$K$34,X26)</f>
        <v>0</v>
      </c>
      <c r="AA21" s="15">
        <f>Y21-Z21-AB21</f>
        <v>0</v>
      </c>
      <c r="AB21" s="15">
        <f>COUNTIF($L$6:$L$34,X26)</f>
        <v>0</v>
      </c>
      <c r="AC21" s="15">
        <f>DSUM($E$5:$F$26,$F$5,$X25:$X26)+DSUM($G$5:$H$26,$G$5,$X25:$X26)</f>
        <v>0</v>
      </c>
      <c r="AD21" s="15">
        <f>DSUM($E$5:$G$26,$G$5,$X25:$X26)+DSUM($F$5:$H$26,$F$5,$X25:$X26)</f>
        <v>0</v>
      </c>
      <c r="AE21" s="15">
        <f>AC21-AD21</f>
        <v>0</v>
      </c>
      <c r="AF21" s="16">
        <f>Z21*3+AA21*1</f>
        <v>0</v>
      </c>
      <c r="AH21" s="17" t="str">
        <f>X21</f>
        <v>Carcavelos</v>
      </c>
      <c r="AI21" s="18">
        <f>AF21</f>
        <v>0</v>
      </c>
      <c r="AJ21" s="19" t="str">
        <f>IF(AI21&gt;=AI22,AH21,AH22)</f>
        <v>Carcavelos</v>
      </c>
      <c r="AK21" s="18">
        <f>VLOOKUP(AJ21,X21:AF24,9,FALSE)</f>
        <v>0</v>
      </c>
      <c r="AL21" s="19" t="str">
        <f>IF(AK21&gt;=AK23,AJ21,AJ23)</f>
        <v>Carcavelos</v>
      </c>
      <c r="AM21" s="18">
        <f>VLOOKUP(AL21,X21:AF24,9,FALSE)</f>
        <v>0</v>
      </c>
      <c r="AN21" s="19" t="str">
        <f>IF(AM21&gt;=AM24,AL21,AL24)</f>
        <v>Estoril AC</v>
      </c>
      <c r="AO21" s="18">
        <f>VLOOKUP(AN21,X21:AF24,9,FALSE)</f>
        <v>4</v>
      </c>
      <c r="AP21" s="19"/>
      <c r="AQ21" s="20"/>
      <c r="AR21" s="20"/>
      <c r="AS21" s="20"/>
      <c r="AT21" s="20"/>
      <c r="AU21" s="21"/>
      <c r="AV21" s="22" t="str">
        <f>AN21</f>
        <v>Estoril AC</v>
      </c>
      <c r="AW21" s="23">
        <f>AO21</f>
        <v>4</v>
      </c>
      <c r="AX21" s="18">
        <f>VLOOKUP(AV21,X21:AF24,8,FALSE)</f>
        <v>-1</v>
      </c>
      <c r="AY21" s="19" t="str">
        <f>IF(AND(AW21=AW22,AX22&gt;AX21),AV22,AV21)</f>
        <v>Estoril AC</v>
      </c>
      <c r="AZ21" s="18"/>
      <c r="BA21" s="18"/>
      <c r="BB21" s="20"/>
      <c r="BC21" s="20"/>
      <c r="BD21" s="20"/>
      <c r="BE21" s="20"/>
      <c r="BF21" s="24">
        <f>AW21</f>
        <v>4</v>
      </c>
      <c r="BG21" s="25" t="str">
        <f>AY21</f>
        <v>Estoril AC</v>
      </c>
      <c r="BI21" s="13" t="str">
        <f>BG21</f>
        <v>Estoril AC</v>
      </c>
      <c r="BJ21" s="26">
        <f>VLOOKUP(BI21,X21:AF24,2,FALSE)</f>
        <v>3</v>
      </c>
      <c r="BK21" s="27">
        <f>VLOOKUP(BI21,X21:AF24,3,FALSE)</f>
        <v>1</v>
      </c>
      <c r="BL21" s="27">
        <f>VLOOKUP(BI21,X21:AF24,4,FALSE)</f>
        <v>1</v>
      </c>
      <c r="BM21" s="27">
        <f>VLOOKUP(BI21,X21:AF24,5,FALSE)</f>
        <v>1</v>
      </c>
      <c r="BN21" s="27">
        <f>VLOOKUP(BI21,X21:AF24,6,FALSE)</f>
        <v>14</v>
      </c>
      <c r="BO21" s="27">
        <f>VLOOKUP(BI21,X21:AF24,7,FALSE)</f>
        <v>15</v>
      </c>
      <c r="BP21" s="27">
        <f>VLOOKUP(BI21,X21:AF24,8,FALSE)</f>
        <v>-1</v>
      </c>
      <c r="BQ21" s="27">
        <f>VLOOKUP(BI21,X21:AF24,9,FALSE)</f>
        <v>4</v>
      </c>
      <c r="BR21" s="1" t="str">
        <f>BI21</f>
        <v>Estoril AC</v>
      </c>
      <c r="BS21" s="1">
        <f>VLOOKUP(BR21,BI21:BQ24,9,FALSE)</f>
        <v>4</v>
      </c>
      <c r="BT21" s="1">
        <f>VLOOKUP(BR21,BI21:BQ24,8,FALSE)</f>
        <v>-1</v>
      </c>
      <c r="BU21" s="28" t="str">
        <f>IF(AND(BS21=BS22,BT22&gt;BT21),BR22,BR21)</f>
        <v>Estoril AC</v>
      </c>
      <c r="BV21" s="29">
        <f>VLOOKUP(BU21,BI21:BQ24,9,FALSE)</f>
        <v>4</v>
      </c>
      <c r="BW21" s="29">
        <f>VLOOKUP(BU21,BI21:BQ24,8,FALSE)</f>
        <v>-1</v>
      </c>
      <c r="BX21" s="28" t="str">
        <f>IF(AND(BV21=BV23,BW23&gt;BW21),BU23,BU21)</f>
        <v>Estoril AC</v>
      </c>
      <c r="BY21" s="1">
        <f>VLOOKUP(BX21,BI21:BQ24,9,FALSE)</f>
        <v>4</v>
      </c>
      <c r="BZ21" s="12">
        <f>VLOOKUP(BX21,BI21:BQ24,8,FALSE)</f>
        <v>-1</v>
      </c>
      <c r="CA21" s="30" t="str">
        <f>IF(AND(BY21=BY24,BZ24&gt;BZ21),BX24,BX21)</f>
        <v>Estoril AC</v>
      </c>
      <c r="CB21" s="1">
        <f>VLOOKUP(CA21,BI21:BQ24,9,FALSE)</f>
        <v>4</v>
      </c>
      <c r="CC21" s="1">
        <f>VLOOKUP(CA21,BI21:BQ24,8,FALSE)</f>
        <v>-1</v>
      </c>
      <c r="CD21" s="12">
        <f>VLOOKUP(CA21,BI21:BQ24,6,FALSE)</f>
        <v>14</v>
      </c>
      <c r="CE21" s="28" t="str">
        <f>IF(AND(CB21=CB22,CC21=CC22,CD22&gt;CD21),CA22,CA21)</f>
        <v>Estoril AC</v>
      </c>
      <c r="CF21" s="1">
        <f>VLOOKUP(CE21,BI21:BQ24,9,FALSE)</f>
        <v>4</v>
      </c>
      <c r="CG21" s="1">
        <f>VLOOKUP(CE21,BI21:BQ24,8,FALSE)</f>
        <v>-1</v>
      </c>
      <c r="CH21" s="1">
        <f>VLOOKUP(CE21,BI21:BQ24,6,FALSE)</f>
        <v>14</v>
      </c>
      <c r="CI21" s="28" t="str">
        <f>IF(AND(CF21=CF23,CG21=CG23,CH23&gt;CH21),CE23,CE21)</f>
        <v>Estoril AC</v>
      </c>
      <c r="CJ21" s="1">
        <f>VLOOKUP(CI21,BI21:BQ24,9,FALSE)</f>
        <v>4</v>
      </c>
      <c r="CK21" s="1">
        <f>VLOOKUP(CI21,BI21:BQ24,8,FALSE)</f>
        <v>-1</v>
      </c>
      <c r="CL21" s="1">
        <f>VLOOKUP(CI21,BI21:BQ24,6,FALSE)</f>
        <v>14</v>
      </c>
      <c r="CM21" s="28" t="str">
        <f>IF(AND(CJ21=CJ24,CK21=CK24,CL24&gt;CL21),CI24,CI21)</f>
        <v>Estoril AC</v>
      </c>
      <c r="CN21" s="1">
        <f>VLOOKUP(CM21,BI21:BQ24,9,FALSE)</f>
        <v>4</v>
      </c>
      <c r="CO21" s="1">
        <f>VLOOKUP(CM21,BI21:BQ24,8,FALSE)</f>
        <v>-1</v>
      </c>
      <c r="CP21" s="1">
        <f>VLOOKUP(CM21,BI21:BQ24,6,FALSE)</f>
        <v>14</v>
      </c>
      <c r="CQ21" s="13" t="str">
        <f>CM21</f>
        <v>Estoril AC</v>
      </c>
      <c r="CR21" s="26">
        <f>VLOOKUP(CQ21,$X$21:$AF$24,2,FALSE)</f>
        <v>3</v>
      </c>
      <c r="CS21" s="27">
        <f>VLOOKUP(CQ21,$X$21:$AF$24,3,FALSE)</f>
        <v>1</v>
      </c>
      <c r="CT21" s="27">
        <f>VLOOKUP(CQ21,$X$21:$AF$24,4,FALSE)</f>
        <v>1</v>
      </c>
      <c r="CU21" s="27">
        <f>VLOOKUP(CQ21,$X$21:$AF$24,5,FALSE)</f>
        <v>1</v>
      </c>
      <c r="CV21" s="27">
        <f>VLOOKUP(CQ21,$X$21:$AF$24,6,FALSE)</f>
        <v>14</v>
      </c>
      <c r="CW21" s="27">
        <f>VLOOKUP(CQ21,$X$21:$AF$24,7,FALSE)</f>
        <v>15</v>
      </c>
      <c r="CX21" s="27">
        <f>VLOOKUP(CQ21,$X$21:$AF$24,8,FALSE)</f>
        <v>-1</v>
      </c>
      <c r="CY21" s="27">
        <f>VLOOKUP(CQ21,$X$21:$AF$24,9,FALSE)</f>
        <v>4</v>
      </c>
      <c r="DA21" s="1" t="str">
        <f>IF(ISNA(VLOOKUP(CQ21,K$6:L$24,1,FALSE))=TRUE,CM24,VLOOKUP(CQ21,K$6:L$24,1,FALSE))</f>
        <v>Fontainhas</v>
      </c>
      <c r="DB21" s="1" t="str">
        <f>IF(ISNA(VLOOKUP(CQ21,K$6:L$24,2,FALSE))=TRUE,CM24,VLOOKUP(CQ21,K$6:L$24,2,FALSE))</f>
        <v>Fontainhas</v>
      </c>
      <c r="DD21" s="1" t="str">
        <f>IF(AND(CR22=CR21,CY22=CY21,DA22=CM22,DB22=CM21),DA22,CM21)</f>
        <v>Estoril AC</v>
      </c>
      <c r="DE21" s="26">
        <f>VLOOKUP(DD21,$X$21:$AF$24,2,FALSE)</f>
        <v>3</v>
      </c>
      <c r="DF21" s="27">
        <f>VLOOKUP(DD21,$X$21:$AF$24,3,FALSE)</f>
        <v>1</v>
      </c>
      <c r="DG21" s="27">
        <f>VLOOKUP(DD21,$X$21:$AF$24,4,FALSE)</f>
        <v>1</v>
      </c>
      <c r="DH21" s="27">
        <f>VLOOKUP(DD21,$X$21:$AF$24,5,FALSE)</f>
        <v>1</v>
      </c>
      <c r="DI21" s="27">
        <f>VLOOKUP(DD21,$X$21:$AF$24,6,FALSE)</f>
        <v>14</v>
      </c>
      <c r="DJ21" s="27">
        <f>VLOOKUP(DD21,$X$21:$AF$24,7,FALSE)</f>
        <v>15</v>
      </c>
      <c r="DK21" s="27">
        <f>VLOOKUP(DD21,$X$21:$AF$24,8,FALSE)</f>
        <v>-1</v>
      </c>
      <c r="DL21" s="27">
        <f>VLOOKUP(DD21,$X$21:$AF$24,9,FALSE)</f>
        <v>4</v>
      </c>
    </row>
    <row r="22" spans="2:116" ht="22.5" customHeight="1" x14ac:dyDescent="0.3">
      <c r="B22" s="94">
        <v>17</v>
      </c>
      <c r="C22" s="84">
        <v>45462</v>
      </c>
      <c r="D22" s="85">
        <v>0.80208333333333337</v>
      </c>
      <c r="E22" s="136" t="s">
        <v>106</v>
      </c>
      <c r="F22" s="143">
        <v>12</v>
      </c>
      <c r="G22" s="143">
        <v>0</v>
      </c>
      <c r="H22" s="137" t="s">
        <v>115</v>
      </c>
      <c r="I22" s="147" t="s">
        <v>98</v>
      </c>
      <c r="J22" s="86" t="s">
        <v>9</v>
      </c>
      <c r="K22" s="6" t="str">
        <f t="shared" si="2"/>
        <v>SL BENFICA</v>
      </c>
      <c r="L22" s="6" t="str">
        <f t="shared" si="3"/>
        <v>TIRES</v>
      </c>
      <c r="N22" s="97" t="s">
        <v>11</v>
      </c>
      <c r="O22" s="56" t="s">
        <v>17</v>
      </c>
      <c r="P22" s="57" t="s">
        <v>18</v>
      </c>
      <c r="Q22" s="57" t="s">
        <v>12</v>
      </c>
      <c r="R22" s="57" t="s">
        <v>11</v>
      </c>
      <c r="S22" s="57" t="s">
        <v>3</v>
      </c>
      <c r="T22" s="57" t="s">
        <v>4</v>
      </c>
      <c r="U22" s="57" t="s">
        <v>19</v>
      </c>
      <c r="V22" s="58" t="s">
        <v>20</v>
      </c>
      <c r="X22" s="14" t="s">
        <v>90</v>
      </c>
      <c r="Y22" s="15">
        <f>DCOUNT($E$5:$F$26,$F$5,$Y25:$Y26)+DCOUNT($G$5:$H$26,$G$5,$Y25:$Y26)</f>
        <v>0</v>
      </c>
      <c r="Z22" s="15">
        <f>COUNTIF($K$6:$K$34,Y26)</f>
        <v>0</v>
      </c>
      <c r="AA22" s="15">
        <f>Y22-Z22-AB22</f>
        <v>0</v>
      </c>
      <c r="AB22" s="15">
        <f>COUNTIF($L$6:$L$34,Y26)</f>
        <v>0</v>
      </c>
      <c r="AC22" s="15">
        <f>DSUM($E$5:$F$26,$F$5,$Y25:$Y26)+DSUM($G$5:$H$26,$G$5,$Y25:$Y26)</f>
        <v>0</v>
      </c>
      <c r="AD22" s="15">
        <f>DSUM($E$5:$G$26,$G$5,$Y25:$Y26)+DSUM($F$5:$H$26,$F$5,$Y25:$Y26)</f>
        <v>0</v>
      </c>
      <c r="AE22" s="15">
        <f>AC22-AD22</f>
        <v>0</v>
      </c>
      <c r="AF22" s="16">
        <f>Z22*3+AA22*1</f>
        <v>0</v>
      </c>
      <c r="AH22" s="31" t="str">
        <f>X22</f>
        <v>Belas</v>
      </c>
      <c r="AI22" s="32">
        <f>AF22</f>
        <v>0</v>
      </c>
      <c r="AJ22" s="30" t="str">
        <f>IF(AI22&lt;=AI21,AH22,AH21)</f>
        <v>Belas</v>
      </c>
      <c r="AK22" s="32">
        <f>VLOOKUP(AJ22,X21:AF24,9,FALSE)</f>
        <v>0</v>
      </c>
      <c r="AL22" s="10" t="str">
        <f>AJ22</f>
        <v>Belas</v>
      </c>
      <c r="AM22" s="32">
        <f>VLOOKUP(AL22,X21:AF24,9,FALSE)</f>
        <v>0</v>
      </c>
      <c r="AN22" s="10" t="str">
        <f>AL22</f>
        <v>Belas</v>
      </c>
      <c r="AO22" s="32">
        <f>VLOOKUP(AN22,X21:AF24,9,FALSE)</f>
        <v>0</v>
      </c>
      <c r="AP22" s="30" t="str">
        <f>IF(AO22&gt;=AO23,AN22,AN23)</f>
        <v>Belas</v>
      </c>
      <c r="AQ22" s="32">
        <f>VLOOKUP(AP22,X21:AF24,9,FALSE)</f>
        <v>0</v>
      </c>
      <c r="AR22" s="30" t="str">
        <f>IF(AQ22&gt;=AQ24,AP22,AP24)</f>
        <v>Belas</v>
      </c>
      <c r="AS22" s="32">
        <f>VLOOKUP(AR22,X21:AF24,9,FALSE)</f>
        <v>0</v>
      </c>
      <c r="AU22" s="33"/>
      <c r="AV22" s="34" t="str">
        <f>AR22</f>
        <v>Belas</v>
      </c>
      <c r="AW22" s="35">
        <f>AS22</f>
        <v>0</v>
      </c>
      <c r="AX22" s="32">
        <f>VLOOKUP(AV22,X21:AF24,8,FALSE)</f>
        <v>0</v>
      </c>
      <c r="AY22" s="30" t="str">
        <f>IF(AND(AW21=AW22,AX22&gt;AX21),AV21,AV22)</f>
        <v>Belas</v>
      </c>
      <c r="AZ22" s="32">
        <f>VLOOKUP(AY22,X21:AF24,9,FALSE)</f>
        <v>0</v>
      </c>
      <c r="BA22" s="32">
        <f>VLOOKUP(AY22,X21:AF24,8,FALSE)</f>
        <v>0</v>
      </c>
      <c r="BB22" s="30" t="str">
        <f>IF(AND(AZ22=AZ23,BA23&gt;BA22),AY23,AY22)</f>
        <v>Belas</v>
      </c>
      <c r="BC22" s="32"/>
      <c r="BD22" s="32"/>
      <c r="BF22" s="36">
        <f>AZ22</f>
        <v>0</v>
      </c>
      <c r="BG22" s="37" t="str">
        <f>BB22</f>
        <v>Belas</v>
      </c>
      <c r="BI22" s="13" t="str">
        <f>BG22</f>
        <v>Belas</v>
      </c>
      <c r="BJ22" s="26">
        <f>VLOOKUP(BI22,X21:AF24,2,FALSE)</f>
        <v>0</v>
      </c>
      <c r="BK22" s="27">
        <f>VLOOKUP(BI22,X21:AF24,3,FALSE)</f>
        <v>0</v>
      </c>
      <c r="BL22" s="27">
        <f>VLOOKUP(BI22,X21:AF24,4,FALSE)</f>
        <v>0</v>
      </c>
      <c r="BM22" s="27">
        <f>VLOOKUP(BI22,X21:AF24,5,FALSE)</f>
        <v>0</v>
      </c>
      <c r="BN22" s="27">
        <f>VLOOKUP(BI22,X21:AF24,6,FALSE)</f>
        <v>0</v>
      </c>
      <c r="BO22" s="27">
        <f>VLOOKUP(BI22,X21:AF24,7,FALSE)</f>
        <v>0</v>
      </c>
      <c r="BP22" s="27">
        <f>VLOOKUP(BI22,X21:AF24,8,FALSE)</f>
        <v>0</v>
      </c>
      <c r="BQ22" s="27">
        <f>VLOOKUP(BI22,X21:AF24,9,FALSE)</f>
        <v>0</v>
      </c>
      <c r="BR22" s="1" t="str">
        <f>BI22</f>
        <v>Belas</v>
      </c>
      <c r="BS22" s="1">
        <f>VLOOKUP(BR22,BI21:BQ24,9,FALSE)</f>
        <v>0</v>
      </c>
      <c r="BT22" s="1">
        <f>VLOOKUP(BR22,BI21:BQ24,8,FALSE)</f>
        <v>0</v>
      </c>
      <c r="BU22" s="28" t="str">
        <f>IF(AND(BS21=BS22,BT22&gt;BT21),BR21,BR22)</f>
        <v>Belas</v>
      </c>
      <c r="BV22" s="29">
        <f>VLOOKUP(BU22,BI21:BQ24,9,FALSE)</f>
        <v>0</v>
      </c>
      <c r="BW22" s="29">
        <f>VLOOKUP(BU22,BI21:BQ24,8,FALSE)</f>
        <v>0</v>
      </c>
      <c r="BX22" s="29" t="str">
        <f>IF(AND(BV22=BV24,BW24&gt;BW22),BU24,BU22)</f>
        <v>Belas</v>
      </c>
      <c r="BY22" s="1">
        <f>VLOOKUP(BX22,BI21:BQ24,9,FALSE)</f>
        <v>0</v>
      </c>
      <c r="BZ22" s="12">
        <f>VLOOKUP(BX22,BI21:BQ24,8,FALSE)</f>
        <v>0</v>
      </c>
      <c r="CA22" s="1" t="str">
        <f>IF(AND(BY22=BY23,BZ23&gt;BZ22),BX23,BX22)</f>
        <v>Belas</v>
      </c>
      <c r="CB22" s="1">
        <f>VLOOKUP(CA22,BI21:BQ24,9,FALSE)</f>
        <v>0</v>
      </c>
      <c r="CC22" s="1">
        <f>VLOOKUP(CA22,BI21:BQ24,8,FALSE)</f>
        <v>0</v>
      </c>
      <c r="CD22" s="12">
        <f>VLOOKUP(CA22,BI21:BQ24,6,FALSE)</f>
        <v>0</v>
      </c>
      <c r="CE22" s="28" t="str">
        <f>IF(AND(CB21=CB22,CC21=CC22,CD22&gt;CD21),CA21,CA22)</f>
        <v>Belas</v>
      </c>
      <c r="CF22" s="1">
        <f>VLOOKUP(CE22,BI21:BQ24,9,FALSE)</f>
        <v>0</v>
      </c>
      <c r="CG22" s="1">
        <f>VLOOKUP(CE22,BI21:BQ24,8,FALSE)</f>
        <v>0</v>
      </c>
      <c r="CH22" s="1">
        <f>VLOOKUP(CE22,BI21:BQ24,6,FALSE)</f>
        <v>0</v>
      </c>
      <c r="CI22" s="29" t="str">
        <f>IF(AND(CF22=CF24,CG22=CG24,CH24&gt;CH22),CE24,CE22)</f>
        <v>Belas</v>
      </c>
      <c r="CJ22" s="1">
        <f>VLOOKUP(CI22,BI21:BQ24,9,FALSE)</f>
        <v>0</v>
      </c>
      <c r="CK22" s="1">
        <f>VLOOKUP(CI22,BI21:BQ24,8,FALSE)</f>
        <v>0</v>
      </c>
      <c r="CL22" s="1">
        <f>VLOOKUP(CI22,BI21:BQ24,6,FALSE)</f>
        <v>0</v>
      </c>
      <c r="CM22" s="29" t="str">
        <f>IF(AND(CJ22=CJ23,CK22=CK23,CL23&gt;CL22),CI23,CI22)</f>
        <v>Belas</v>
      </c>
      <c r="CN22" s="1">
        <f>VLOOKUP(CM22,BI21:BQ24,9,FALSE)</f>
        <v>0</v>
      </c>
      <c r="CO22" s="1">
        <f>VLOOKUP(CM22,BI21:BQ24,8,FALSE)</f>
        <v>0</v>
      </c>
      <c r="CP22" s="1">
        <f>VLOOKUP(CM22,BI21:BQ24,6,FALSE)</f>
        <v>0</v>
      </c>
      <c r="CQ22" s="13" t="str">
        <f>CM22</f>
        <v>Belas</v>
      </c>
      <c r="CR22" s="26">
        <f>VLOOKUP(CQ22,$X$21:$AF$24,2,FALSE)</f>
        <v>0</v>
      </c>
      <c r="CS22" s="27">
        <f>VLOOKUP(CQ22,$X$21:$AF$24,3,FALSE)</f>
        <v>0</v>
      </c>
      <c r="CT22" s="27">
        <f>VLOOKUP(CQ22,$X$21:$AF$24,4,FALSE)</f>
        <v>0</v>
      </c>
      <c r="CU22" s="27">
        <f>VLOOKUP(CQ22,$X$21:$AF$24,5,FALSE)</f>
        <v>0</v>
      </c>
      <c r="CV22" s="27">
        <f>VLOOKUP(CQ22,$X$21:$AF$24,6,FALSE)</f>
        <v>0</v>
      </c>
      <c r="CW22" s="27">
        <f>VLOOKUP(CQ22,$X$21:$AF$24,7,FALSE)</f>
        <v>0</v>
      </c>
      <c r="CX22" s="27">
        <f>VLOOKUP(CQ22,$X$21:$AF$24,8,FALSE)</f>
        <v>0</v>
      </c>
      <c r="CY22" s="27">
        <f>VLOOKUP(CQ22,$X$21:$AF$24,9,FALSE)</f>
        <v>0</v>
      </c>
      <c r="DA22" s="1" t="str">
        <f>IF(ISNA(VLOOKUP(CQ22,K$6:L$24,1,FALSE))=TRUE,CM24,VLOOKUP(CQ22,K$6:L$24,1,FALSE))</f>
        <v>Fontainhas</v>
      </c>
      <c r="DB22" s="1" t="str">
        <f>IF(ISNA(VLOOKUP(CQ22,K$6:L$24,2,FALSE))=TRUE,CM24,VLOOKUP(CQ22,K$6:L$24,2,FALSE))</f>
        <v>Fontainhas</v>
      </c>
      <c r="DD22" s="1" t="str">
        <f>IF(DD21=CM22,CM21,IF(AND(CR23=CR22,CY23=CY22,DA23=CM23,DB23=CM22),DA23,CM22))</f>
        <v>Belas</v>
      </c>
      <c r="DE22" s="26">
        <f>VLOOKUP(DD22,$X$21:$AF$24,2,FALSE)</f>
        <v>0</v>
      </c>
      <c r="DF22" s="27">
        <f>VLOOKUP(DD22,$X$21:$AF$24,3,FALSE)</f>
        <v>0</v>
      </c>
      <c r="DG22" s="27">
        <f>VLOOKUP(DD22,$X$21:$AF$24,4,FALSE)</f>
        <v>0</v>
      </c>
      <c r="DH22" s="27">
        <f>VLOOKUP(DD22,$X$21:$AF$24,5,FALSE)</f>
        <v>0</v>
      </c>
      <c r="DI22" s="27">
        <f>VLOOKUP(DD22,$X$21:$AF$24,6,FALSE)</f>
        <v>0</v>
      </c>
      <c r="DJ22" s="27">
        <f>VLOOKUP(DD22,$X$21:$AF$24,7,FALSE)</f>
        <v>0</v>
      </c>
      <c r="DK22" s="27">
        <f>VLOOKUP(DD22,$X$21:$AF$24,8,FALSE)</f>
        <v>0</v>
      </c>
      <c r="DL22" s="27">
        <f>VLOOKUP(DD22,$X$21:$AF$24,9,FALSE)</f>
        <v>0</v>
      </c>
    </row>
    <row r="23" spans="2:116" ht="22.5" customHeight="1" x14ac:dyDescent="0.3">
      <c r="B23" s="94">
        <v>18</v>
      </c>
      <c r="C23" s="87">
        <v>45462</v>
      </c>
      <c r="D23" s="88">
        <v>0.80208333333333337</v>
      </c>
      <c r="E23" s="138" t="s">
        <v>108</v>
      </c>
      <c r="F23" s="143">
        <v>0</v>
      </c>
      <c r="G23" s="143">
        <v>9</v>
      </c>
      <c r="H23" s="139" t="s">
        <v>116</v>
      </c>
      <c r="I23" s="148" t="s">
        <v>64</v>
      </c>
      <c r="J23" s="89" t="s">
        <v>10</v>
      </c>
      <c r="K23" s="6" t="e">
        <f>IF(#REF!&lt;&gt;"",IF(#REF!&gt;#REF!,#REF!,IF(#REF!&gt;#REF!,#REF!,"Empate")),"")</f>
        <v>#REF!</v>
      </c>
      <c r="L23" s="6" t="e">
        <f>IF(#REF!&lt;&gt;"",IF(#REF!&lt;#REF!,#REF!,IF(#REF!&lt;#REF!,#REF!,"Empate")),"")</f>
        <v>#REF!</v>
      </c>
      <c r="N23" s="192" t="s">
        <v>109</v>
      </c>
      <c r="O23" s="124">
        <v>2</v>
      </c>
      <c r="P23" s="125">
        <v>2</v>
      </c>
      <c r="Q23" s="125">
        <v>0</v>
      </c>
      <c r="R23" s="125">
        <v>0</v>
      </c>
      <c r="S23" s="125">
        <v>21</v>
      </c>
      <c r="T23" s="125">
        <v>0</v>
      </c>
      <c r="U23" s="125">
        <v>21</v>
      </c>
      <c r="V23" s="126">
        <v>6</v>
      </c>
      <c r="X23" s="14" t="s">
        <v>91</v>
      </c>
      <c r="Y23" s="15">
        <f>DCOUNT($E$5:$F$26,$F$5,$Z25:$Z26)+DCOUNT($G$5:$H$26,$G$5,$Z25:$Z26)</f>
        <v>2</v>
      </c>
      <c r="Z23" s="15">
        <f>COUNTIF($K$6:$K$34,Z26)</f>
        <v>0</v>
      </c>
      <c r="AA23" s="15">
        <f>Y23-Z23-AB23</f>
        <v>0</v>
      </c>
      <c r="AB23" s="15">
        <f>COUNTIF($L$6:$L$34,Z26)</f>
        <v>2</v>
      </c>
      <c r="AC23" s="15">
        <f>DSUM($E$5:$F$26,$F$5,$Z25:$Z26)+DSUM($G$5:$H$26,$G$5,$Z25:$Z26)</f>
        <v>0</v>
      </c>
      <c r="AD23" s="15">
        <f>DSUM($E$5:$G$26,$G$5,$Z25:$Z26)+DSUM($F$5:$H$26,$F$5,$Z25:$Z26)</f>
        <v>21</v>
      </c>
      <c r="AE23" s="15">
        <f>AC23-AD23</f>
        <v>-21</v>
      </c>
      <c r="AF23" s="16">
        <f>Z23*3+AA23*1</f>
        <v>0</v>
      </c>
      <c r="AH23" s="31" t="str">
        <f>X23</f>
        <v>Fontainhas</v>
      </c>
      <c r="AI23" s="32">
        <f>AF23</f>
        <v>0</v>
      </c>
      <c r="AJ23" s="10" t="str">
        <f>AH23</f>
        <v>Fontainhas</v>
      </c>
      <c r="AK23" s="32">
        <f>VLOOKUP(AJ23,X21:AF24,9,FALSE)</f>
        <v>0</v>
      </c>
      <c r="AL23" s="30" t="str">
        <f>IF(AK23&lt;=AK21,AJ23,AJ21)</f>
        <v>Fontainhas</v>
      </c>
      <c r="AM23" s="32">
        <f>VLOOKUP(AL23,X21:AF24,9,FALSE)</f>
        <v>0</v>
      </c>
      <c r="AN23" s="10" t="str">
        <f>AL23</f>
        <v>Fontainhas</v>
      </c>
      <c r="AO23" s="32">
        <f>VLOOKUP(AN23,X21:AF24,9,FALSE)</f>
        <v>0</v>
      </c>
      <c r="AP23" s="30" t="str">
        <f>IF(AO23&lt;=AO22,AN23,AN22)</f>
        <v>Fontainhas</v>
      </c>
      <c r="AQ23" s="32">
        <f>VLOOKUP(AP23,X21:AF24,9,FALSE)</f>
        <v>0</v>
      </c>
      <c r="AR23" s="10" t="str">
        <f>AP23</f>
        <v>Fontainhas</v>
      </c>
      <c r="AS23" s="32">
        <f>VLOOKUP(AR23,X21:AF24,9,FALSE)</f>
        <v>0</v>
      </c>
      <c r="AT23" s="30" t="str">
        <f>IF(AS23&gt;=AS24,AR23,AR24)</f>
        <v>Fontainhas</v>
      </c>
      <c r="AU23" s="38">
        <f>VLOOKUP(AT23,X21:AF24,9,FALSE)</f>
        <v>0</v>
      </c>
      <c r="AV23" s="34" t="str">
        <f>AT23</f>
        <v>Fontainhas</v>
      </c>
      <c r="AW23" s="35">
        <f>AU23</f>
        <v>0</v>
      </c>
      <c r="AX23" s="32">
        <f>VLOOKUP(AV23,X21:AF24,8,FALSE)</f>
        <v>-21</v>
      </c>
      <c r="AY23" s="10" t="str">
        <f>AV23</f>
        <v>Fontainhas</v>
      </c>
      <c r="AZ23" s="32">
        <f>VLOOKUP(AY23,X21:AF24,9,FALSE)</f>
        <v>0</v>
      </c>
      <c r="BA23" s="32">
        <f>VLOOKUP(AY23,X21:AF24,8,FALSE)</f>
        <v>-21</v>
      </c>
      <c r="BB23" s="30" t="str">
        <f>IF(AND(AZ22=AZ23,BA23&gt;BA22),AY22,AY23)</f>
        <v>Fontainhas</v>
      </c>
      <c r="BC23" s="32">
        <f>VLOOKUP(BB23,X21:AF24,9,FALSE)</f>
        <v>0</v>
      </c>
      <c r="BD23" s="32">
        <f>VLOOKUP(BB23,X21:AF24,8,FALSE)</f>
        <v>-21</v>
      </c>
      <c r="BE23" s="30" t="str">
        <f>IF(AND(BC23=BC24,BD24&gt;BD23),BB24,BB23)</f>
        <v>Carcavelos</v>
      </c>
      <c r="BF23" s="36">
        <f>BC23</f>
        <v>0</v>
      </c>
      <c r="BG23" s="37" t="str">
        <f>BE23</f>
        <v>Carcavelos</v>
      </c>
      <c r="BI23" s="13" t="str">
        <f>BG23</f>
        <v>Carcavelos</v>
      </c>
      <c r="BJ23" s="26">
        <f>VLOOKUP(BI23,X21:AF24,2,FALSE)</f>
        <v>0</v>
      </c>
      <c r="BK23" s="27">
        <f>VLOOKUP(BI23,X21:AF24,3,FALSE)</f>
        <v>0</v>
      </c>
      <c r="BL23" s="27">
        <f>VLOOKUP(BI23,X21:AF24,4,FALSE)</f>
        <v>0</v>
      </c>
      <c r="BM23" s="27">
        <f>VLOOKUP(BI23,X21:AF24,5,FALSE)</f>
        <v>0</v>
      </c>
      <c r="BN23" s="27">
        <f>VLOOKUP(BI23,X21:AF24,6,FALSE)</f>
        <v>0</v>
      </c>
      <c r="BO23" s="27">
        <f>VLOOKUP(BI23,X21:AF24,7,FALSE)</f>
        <v>0</v>
      </c>
      <c r="BP23" s="27">
        <f>VLOOKUP(BI23,X21:AF24,8,FALSE)</f>
        <v>0</v>
      </c>
      <c r="BQ23" s="27">
        <f>VLOOKUP(BI23,X21:AF24,9,FALSE)</f>
        <v>0</v>
      </c>
      <c r="BR23" s="1" t="str">
        <f>BI23</f>
        <v>Carcavelos</v>
      </c>
      <c r="BS23" s="1">
        <f>VLOOKUP(BR23,BI21:BQ24,9,FALSE)</f>
        <v>0</v>
      </c>
      <c r="BT23" s="1">
        <f>VLOOKUP(BR23,BI21:BQ24,8,FALSE)</f>
        <v>0</v>
      </c>
      <c r="BU23" s="29" t="str">
        <f>IF(AND(BS23=BS24,BT24&gt;BT23),BR24,BR23)</f>
        <v>Carcavelos</v>
      </c>
      <c r="BV23" s="29">
        <f>VLOOKUP(BU23,BI21:BQ24,9,FALSE)</f>
        <v>0</v>
      </c>
      <c r="BW23" s="29">
        <f>VLOOKUP(BU23,BI21:BQ24,8,FALSE)</f>
        <v>0</v>
      </c>
      <c r="BX23" s="28" t="str">
        <f>IF(AND(BV21=BV23,BW23&gt;BW21),BU21,BU23)</f>
        <v>Carcavelos</v>
      </c>
      <c r="BY23" s="1">
        <f>VLOOKUP(BX23,BI21:BQ24,9,FALSE)</f>
        <v>0</v>
      </c>
      <c r="BZ23" s="12">
        <f>VLOOKUP(BX23,BI21:BQ24,8,FALSE)</f>
        <v>0</v>
      </c>
      <c r="CA23" s="1" t="str">
        <f>IF(AND(BY22=BY23,BZ23&gt;BZ22),BX22,BX23)</f>
        <v>Carcavelos</v>
      </c>
      <c r="CB23" s="1">
        <f>VLOOKUP(CA23,BI21:BQ24,9,FALSE)</f>
        <v>0</v>
      </c>
      <c r="CC23" s="1">
        <f>VLOOKUP(CA23,BI21:BQ24,8,FALSE)</f>
        <v>0</v>
      </c>
      <c r="CD23" s="12">
        <f>VLOOKUP(CA23,BI21:BQ24,6,FALSE)</f>
        <v>0</v>
      </c>
      <c r="CE23" s="29" t="str">
        <f>IF(AND(CB23=CB24,CC23=CC24,CD24&gt;CD23),CA24,CA23)</f>
        <v>Carcavelos</v>
      </c>
      <c r="CF23" s="1">
        <f>VLOOKUP(CE23,BI21:BQ24,9,FALSE)</f>
        <v>0</v>
      </c>
      <c r="CG23" s="1">
        <f>VLOOKUP(CE23,BI21:BQ24,8,FALSE)</f>
        <v>0</v>
      </c>
      <c r="CH23" s="1">
        <f>VLOOKUP(CE23,BI21:BQ24,6,FALSE)</f>
        <v>0</v>
      </c>
      <c r="CI23" s="28" t="str">
        <f>IF(AND(CF21=CF23,CG21=CG23,CH23&gt;CH21),CE21,CE23)</f>
        <v>Carcavelos</v>
      </c>
      <c r="CJ23" s="1">
        <f>VLOOKUP(CI23,BI21:BQ24,9,FALSE)</f>
        <v>0</v>
      </c>
      <c r="CK23" s="1">
        <f>VLOOKUP(CI23,BI21:BQ24,8,FALSE)</f>
        <v>0</v>
      </c>
      <c r="CL23" s="1">
        <f>VLOOKUP(CI23,BI21:BQ24,6,FALSE)</f>
        <v>0</v>
      </c>
      <c r="CM23" s="29" t="str">
        <f>IF(AND(CJ22=CJ23,CK22=CK23,CL23&gt;CL22),CI22,CI23)</f>
        <v>Carcavelos</v>
      </c>
      <c r="CN23" s="1">
        <f>VLOOKUP(CM23,BI21:BQ24,9,FALSE)</f>
        <v>0</v>
      </c>
      <c r="CO23" s="1">
        <f>VLOOKUP(CM23,BI21:BQ24,8,FALSE)</f>
        <v>0</v>
      </c>
      <c r="CP23" s="1">
        <f>VLOOKUP(CM23,BI21:BQ24,6,FALSE)</f>
        <v>0</v>
      </c>
      <c r="CQ23" s="13" t="str">
        <f>CM23</f>
        <v>Carcavelos</v>
      </c>
      <c r="CR23" s="26">
        <f>VLOOKUP(CQ23,$X$21:$AF$24,2,FALSE)</f>
        <v>0</v>
      </c>
      <c r="CS23" s="27">
        <f>VLOOKUP(CQ23,$X$21:$AF$24,3,FALSE)</f>
        <v>0</v>
      </c>
      <c r="CT23" s="27">
        <f>VLOOKUP(CQ23,$X$21:$AF$24,4,FALSE)</f>
        <v>0</v>
      </c>
      <c r="CU23" s="27">
        <f>VLOOKUP(CQ23,$X$21:$AF$24,5,FALSE)</f>
        <v>0</v>
      </c>
      <c r="CV23" s="27">
        <f>VLOOKUP(CQ23,$X$21:$AF$24,6,FALSE)</f>
        <v>0</v>
      </c>
      <c r="CW23" s="27">
        <f>VLOOKUP(CQ23,$X$21:$AF$24,7,FALSE)</f>
        <v>0</v>
      </c>
      <c r="CX23" s="27">
        <f>VLOOKUP(CQ23,$X$21:$AF$24,8,FALSE)</f>
        <v>0</v>
      </c>
      <c r="CY23" s="27">
        <f>VLOOKUP(CQ23,$X$21:$AF$24,9,FALSE)</f>
        <v>0</v>
      </c>
      <c r="DA23" s="1" t="str">
        <f>IF(ISNA(VLOOKUP(CQ23,K$6:L$24,1,FALSE))=TRUE,CM24,VLOOKUP(CQ23,K$6:L$24,1,FALSE))</f>
        <v>Fontainhas</v>
      </c>
      <c r="DB23" s="1" t="str">
        <f>IF(ISNA(VLOOKUP(CQ23,K$6:L$24,2,FALSE))=TRUE,CM24,VLOOKUP(CQ23,K$6:L$24,2,FALSE))</f>
        <v>Fontainhas</v>
      </c>
      <c r="DD23" s="1" t="str">
        <f>IF(DD22=CM23,CM22,IF(AND(CR24=CR23,CY24=CY23,DA24=CM24,DB24=CM23),DA24,CM23))</f>
        <v>Carcavelos</v>
      </c>
      <c r="DE23" s="26">
        <f>VLOOKUP(DD23,$X$21:$AF$24,2,FALSE)</f>
        <v>0</v>
      </c>
      <c r="DF23" s="27">
        <f>VLOOKUP(DD23,$X$21:$AF$24,3,FALSE)</f>
        <v>0</v>
      </c>
      <c r="DG23" s="27">
        <f>VLOOKUP(DD23,$X$21:$AF$24,4,FALSE)</f>
        <v>0</v>
      </c>
      <c r="DH23" s="27">
        <f>VLOOKUP(DD23,$X$21:$AF$24,5,FALSE)</f>
        <v>0</v>
      </c>
      <c r="DI23" s="27">
        <f>VLOOKUP(DD23,$X$21:$AF$24,6,FALSE)</f>
        <v>0</v>
      </c>
      <c r="DJ23" s="27">
        <f>VLOOKUP(DD23,$X$21:$AF$24,7,FALSE)</f>
        <v>0</v>
      </c>
      <c r="DK23" s="27">
        <f>VLOOKUP(DD23,$X$21:$AF$24,8,FALSE)</f>
        <v>0</v>
      </c>
      <c r="DL23" s="27">
        <f>VLOOKUP(DD23,$X$21:$AF$24,9,FALSE)</f>
        <v>0</v>
      </c>
    </row>
    <row r="24" spans="2:116" ht="22.5" customHeight="1" x14ac:dyDescent="0.3">
      <c r="B24" s="94">
        <v>19</v>
      </c>
      <c r="C24" s="171">
        <v>45462</v>
      </c>
      <c r="D24" s="172">
        <v>0.80208333333333337</v>
      </c>
      <c r="E24" s="174" t="s">
        <v>110</v>
      </c>
      <c r="F24" s="143">
        <v>8</v>
      </c>
      <c r="G24" s="143">
        <v>0</v>
      </c>
      <c r="H24" s="174" t="s">
        <v>117</v>
      </c>
      <c r="I24" s="175" t="s">
        <v>118</v>
      </c>
      <c r="J24" s="176" t="s">
        <v>11</v>
      </c>
      <c r="K24" s="6" t="e">
        <f>IF(#REF!&lt;&gt;"",IF(#REF!&gt;#REF!,#REF!,IF(#REF!&gt;#REF!,#REF!,"Empate")),"")</f>
        <v>#REF!</v>
      </c>
      <c r="L24" s="6" t="e">
        <f>IF(#REF!&lt;&gt;"",IF(#REF!&lt;#REF!,#REF!,IF(#REF!&lt;#REF!,#REF!,"Empate")),"")</f>
        <v>#REF!</v>
      </c>
      <c r="N24" s="193" t="s">
        <v>110</v>
      </c>
      <c r="O24" s="127">
        <v>2</v>
      </c>
      <c r="P24" s="128">
        <v>1</v>
      </c>
      <c r="Q24" s="128">
        <v>0</v>
      </c>
      <c r="R24" s="128">
        <v>1</v>
      </c>
      <c r="S24" s="128">
        <v>8</v>
      </c>
      <c r="T24" s="128">
        <v>8</v>
      </c>
      <c r="U24" s="128">
        <v>0</v>
      </c>
      <c r="V24" s="129">
        <v>3</v>
      </c>
      <c r="X24" s="4" t="s">
        <v>82</v>
      </c>
      <c r="Y24" s="39">
        <f>DCOUNT($E$5:$F$26,$F$5,$AA25:$AA26)+DCOUNT($G$5:$H$26,$G$5,$AA25:$AA26)</f>
        <v>3</v>
      </c>
      <c r="Z24" s="39">
        <f>COUNTIF($K$6:$K$34,AA26)</f>
        <v>1</v>
      </c>
      <c r="AA24" s="39">
        <f>Y24-Z24-AB24</f>
        <v>1</v>
      </c>
      <c r="AB24" s="39">
        <f>COUNTIF($L$6:$L$34,AA26)</f>
        <v>1</v>
      </c>
      <c r="AC24" s="39">
        <f>DSUM($E$5:$F$26,$F$5,$AA25:$AA26)+DSUM($G$5:$H$26,$G$5,$AA25:$AA26)</f>
        <v>14</v>
      </c>
      <c r="AD24" s="39">
        <f>DSUM($E$5:$G$26,$G$5,$AA25:$AA26)+DSUM($F$5:$H$26,$F$5,$AA25:$AA26)</f>
        <v>15</v>
      </c>
      <c r="AE24" s="39">
        <f>AC24-AD24</f>
        <v>-1</v>
      </c>
      <c r="AF24" s="40">
        <f>Z24*3+AA24*1</f>
        <v>4</v>
      </c>
      <c r="AH24" s="41" t="str">
        <f>X24</f>
        <v>Estoril AC</v>
      </c>
      <c r="AI24" s="42">
        <f>AF24</f>
        <v>4</v>
      </c>
      <c r="AJ24" s="43" t="str">
        <f>AH24</f>
        <v>Estoril AC</v>
      </c>
      <c r="AK24" s="42">
        <f>VLOOKUP(AJ24,X21:AF24,9,FALSE)</f>
        <v>4</v>
      </c>
      <c r="AL24" s="43" t="str">
        <f>AJ24</f>
        <v>Estoril AC</v>
      </c>
      <c r="AM24" s="42">
        <f>VLOOKUP(AL24,X21:AF24,9,FALSE)</f>
        <v>4</v>
      </c>
      <c r="AN24" s="44" t="str">
        <f>IF(AM24&lt;=AM21,AL24,AL21)</f>
        <v>Carcavelos</v>
      </c>
      <c r="AO24" s="42">
        <f>VLOOKUP(AN24,X21:AF24,9,FALSE)</f>
        <v>0</v>
      </c>
      <c r="AP24" s="43" t="str">
        <f>AN24</f>
        <v>Carcavelos</v>
      </c>
      <c r="AQ24" s="42">
        <f>VLOOKUP(AP24,X21:AF24,9,FALSE)</f>
        <v>0</v>
      </c>
      <c r="AR24" s="44" t="str">
        <f>IF(AQ24&lt;=AQ22,AP24,AP22)</f>
        <v>Carcavelos</v>
      </c>
      <c r="AS24" s="42">
        <f>VLOOKUP(AR24,X21:AF24,9,FALSE)</f>
        <v>0</v>
      </c>
      <c r="AT24" s="44" t="str">
        <f>IF(AS24&lt;=AS23,AR24,AR23)</f>
        <v>Carcavelos</v>
      </c>
      <c r="AU24" s="45">
        <f>VLOOKUP(AT24,X21:AF24,9,FALSE)</f>
        <v>0</v>
      </c>
      <c r="AV24" s="46" t="str">
        <f>AT24</f>
        <v>Carcavelos</v>
      </c>
      <c r="AW24" s="47">
        <f>AU24</f>
        <v>0</v>
      </c>
      <c r="AX24" s="42">
        <f>VLOOKUP(AV24,X21:AF24,8,FALSE)</f>
        <v>0</v>
      </c>
      <c r="AY24" s="43" t="str">
        <f>AV24</f>
        <v>Carcavelos</v>
      </c>
      <c r="AZ24" s="42">
        <f>VLOOKUP(AY24,X21:AF24,9,FALSE)</f>
        <v>0</v>
      </c>
      <c r="BA24" s="42">
        <f>VLOOKUP(AY24,X21:AF24,8,FALSE)</f>
        <v>0</v>
      </c>
      <c r="BB24" s="43" t="str">
        <f>AY24</f>
        <v>Carcavelos</v>
      </c>
      <c r="BC24" s="42">
        <f>VLOOKUP(BB24,X21:AF24,9,FALSE)</f>
        <v>0</v>
      </c>
      <c r="BD24" s="42">
        <f>VLOOKUP(BB24,X21:AF24,8,FALSE)</f>
        <v>0</v>
      </c>
      <c r="BE24" s="44" t="str">
        <f>IF(AND(BC23=BC24,BD24&gt;BD23),BB23,BB24)</f>
        <v>Fontainhas</v>
      </c>
      <c r="BF24" s="48">
        <f>VLOOKUP(BE24,X21:AF24,9,FALSE)</f>
        <v>0</v>
      </c>
      <c r="BG24" s="49" t="str">
        <f>BE24</f>
        <v>Fontainhas</v>
      </c>
      <c r="BI24" s="13" t="str">
        <f>BG24</f>
        <v>Fontainhas</v>
      </c>
      <c r="BJ24" s="26">
        <f>VLOOKUP(BI24,X21:AF24,2,FALSE)</f>
        <v>2</v>
      </c>
      <c r="BK24" s="27">
        <f>VLOOKUP(BI24,X21:AF24,3,FALSE)</f>
        <v>0</v>
      </c>
      <c r="BL24" s="27">
        <f>VLOOKUP(BI24,X21:AF24,4,FALSE)</f>
        <v>0</v>
      </c>
      <c r="BM24" s="27">
        <f>VLOOKUP(BI24,X21:AF24,5,FALSE)</f>
        <v>2</v>
      </c>
      <c r="BN24" s="27">
        <f>VLOOKUP(BI24,X21:AF24,6,FALSE)</f>
        <v>0</v>
      </c>
      <c r="BO24" s="27">
        <f>VLOOKUP(BI24,X21:AF24,7,FALSE)</f>
        <v>21</v>
      </c>
      <c r="BP24" s="27">
        <f>VLOOKUP(BI24,X21:AF24,8,FALSE)</f>
        <v>-21</v>
      </c>
      <c r="BQ24" s="27">
        <f>VLOOKUP(BI24,X21:AF24,9,FALSE)</f>
        <v>0</v>
      </c>
      <c r="BR24" s="1" t="str">
        <f>BI24</f>
        <v>Fontainhas</v>
      </c>
      <c r="BS24" s="1">
        <f>VLOOKUP(BR24,BI21:BQ24,9,FALSE)</f>
        <v>0</v>
      </c>
      <c r="BT24" s="1">
        <f>VLOOKUP(BR24,BI21:BQ24,8,FALSE)</f>
        <v>-21</v>
      </c>
      <c r="BU24" s="29" t="str">
        <f>IF(AND(BS23=BS24,BT24&gt;BT23),BR23,BR24)</f>
        <v>Fontainhas</v>
      </c>
      <c r="BV24" s="29">
        <f>VLOOKUP(BU24,BI21:BQ24,9,FALSE)</f>
        <v>0</v>
      </c>
      <c r="BW24" s="29">
        <f>VLOOKUP(BU24,BI21:BQ24,8,FALSE)</f>
        <v>-21</v>
      </c>
      <c r="BX24" s="29" t="str">
        <f>IF(AND(BV22=BV24,BW24&gt;BW22),BU22,BU24)</f>
        <v>Fontainhas</v>
      </c>
      <c r="BY24" s="1">
        <f>VLOOKUP(BX24,BI21:BQ24,9,FALSE)</f>
        <v>0</v>
      </c>
      <c r="BZ24" s="12">
        <f>VLOOKUP(BX24,BI21:BQ24,8,FALSE)</f>
        <v>-21</v>
      </c>
      <c r="CA24" s="30" t="str">
        <f>IF(AND(BY21=BY24,BZ24&gt;BZ21),BX21,BX24)</f>
        <v>Fontainhas</v>
      </c>
      <c r="CB24" s="1">
        <f>VLOOKUP(CA24,BI21:BQ24,9,FALSE)</f>
        <v>0</v>
      </c>
      <c r="CC24" s="1">
        <f>VLOOKUP(CA24,BI21:BQ24,8,FALSE)</f>
        <v>-21</v>
      </c>
      <c r="CD24" s="12">
        <f>VLOOKUP(CA24,BI21:BQ24,6,FALSE)</f>
        <v>0</v>
      </c>
      <c r="CE24" s="29" t="str">
        <f>IF(AND(CB23=CB24,CC23=CC24,CD24&gt;CD23),CA23,CA24)</f>
        <v>Fontainhas</v>
      </c>
      <c r="CF24" s="1">
        <f>VLOOKUP(CE24,BI21:BQ24,9,FALSE)</f>
        <v>0</v>
      </c>
      <c r="CG24" s="1">
        <f>VLOOKUP(CE24,BI21:BQ24,8,FALSE)</f>
        <v>-21</v>
      </c>
      <c r="CH24" s="1">
        <f>VLOOKUP(CE24,BI21:BQ24,6,FALSE)</f>
        <v>0</v>
      </c>
      <c r="CI24" s="29" t="str">
        <f>IF(AND(CF22=CF24,CG22=CG24,CH24&gt;CH22),CE22,CE24)</f>
        <v>Fontainhas</v>
      </c>
      <c r="CJ24" s="1">
        <f>VLOOKUP(CI24,BI21:BQ24,9,FALSE)</f>
        <v>0</v>
      </c>
      <c r="CK24" s="1">
        <f>VLOOKUP(CI24,BI21:BQ24,8,FALSE)</f>
        <v>-21</v>
      </c>
      <c r="CL24" s="1">
        <f>VLOOKUP(CI24,BI21:BQ24,6,FALSE)</f>
        <v>0</v>
      </c>
      <c r="CM24" s="28" t="str">
        <f>IF(AND(CJ21=CJ24,CK21=CK24,CL24&gt;CL21),CI21,CI24)</f>
        <v>Fontainhas</v>
      </c>
      <c r="CN24" s="1">
        <f>VLOOKUP(CM24,BI21:BQ24,9,FALSE)</f>
        <v>0</v>
      </c>
      <c r="CO24" s="1">
        <f>VLOOKUP(CM24,BI21:BQ24,8,FALSE)</f>
        <v>-21</v>
      </c>
      <c r="CP24" s="1">
        <f>VLOOKUP(CM24,BI21:BQ24,6,FALSE)</f>
        <v>0</v>
      </c>
      <c r="CQ24" s="13" t="str">
        <f>CM24</f>
        <v>Fontainhas</v>
      </c>
      <c r="CR24" s="26">
        <f>VLOOKUP(CQ24,$X$21:$AF$24,2,FALSE)</f>
        <v>2</v>
      </c>
      <c r="CS24" s="27">
        <f>VLOOKUP(CQ24,$X$21:$AF$24,3,FALSE)</f>
        <v>0</v>
      </c>
      <c r="CT24" s="27">
        <f>VLOOKUP(CQ24,$X$21:$AF$24,4,FALSE)</f>
        <v>0</v>
      </c>
      <c r="CU24" s="27">
        <f>VLOOKUP(CQ24,$X$21:$AF$24,5,FALSE)</f>
        <v>2</v>
      </c>
      <c r="CV24" s="27">
        <f>VLOOKUP(CQ24,$X$21:$AF$24,6,FALSE)</f>
        <v>0</v>
      </c>
      <c r="CW24" s="27">
        <f>VLOOKUP(CQ24,$X$21:$AF$24,7,FALSE)</f>
        <v>21</v>
      </c>
      <c r="CX24" s="27">
        <f>VLOOKUP(CQ24,$X$21:$AF$24,8,FALSE)</f>
        <v>-21</v>
      </c>
      <c r="CY24" s="27">
        <f>VLOOKUP(CQ24,$X$21:$AF$24,9,FALSE)</f>
        <v>0</v>
      </c>
      <c r="DA24" s="1" t="str">
        <f>IF(ISNA(VLOOKUP(CQ24,K$6:L$24,1,FALSE))=TRUE,CM24,VLOOKUP(CQ24,K$6:L$24,1,FALSE))</f>
        <v>Fontainhas</v>
      </c>
      <c r="DB24" s="1" t="str">
        <f>IF(ISNA(VLOOKUP(CQ24,K$6:L$24,2,FALSE))=TRUE,CM24,VLOOKUP(CQ24,K$6:L$24,2,FALSE))</f>
        <v>Fontainhas</v>
      </c>
      <c r="DD24" s="1" t="str">
        <f>IF(DD23=CM24,CM23,IF(AND(CR25=CR24,CY25=CY24,DA25=CM25,DB25=CM24),DA25,CM24))</f>
        <v>Fontainhas</v>
      </c>
      <c r="DE24" s="26">
        <f>VLOOKUP(DD24,$X$21:$AF$24,2,FALSE)</f>
        <v>2</v>
      </c>
      <c r="DF24" s="27">
        <f>VLOOKUP(DD24,$X$21:$AF$24,3,FALSE)</f>
        <v>0</v>
      </c>
      <c r="DG24" s="27">
        <f>VLOOKUP(DD24,$X$21:$AF$24,4,FALSE)</f>
        <v>0</v>
      </c>
      <c r="DH24" s="27">
        <f>VLOOKUP(DD24,$X$21:$AF$24,5,FALSE)</f>
        <v>2</v>
      </c>
      <c r="DI24" s="27">
        <f>VLOOKUP(DD24,$X$21:$AF$24,6,FALSE)</f>
        <v>0</v>
      </c>
      <c r="DJ24" s="27">
        <f>VLOOKUP(DD24,$X$21:$AF$24,7,FALSE)</f>
        <v>21</v>
      </c>
      <c r="DK24" s="27">
        <f>VLOOKUP(DD24,$X$21:$AF$24,8,FALSE)</f>
        <v>-21</v>
      </c>
      <c r="DL24" s="27">
        <f>VLOOKUP(DD24,$X$21:$AF$24,9,FALSE)</f>
        <v>0</v>
      </c>
    </row>
    <row r="25" spans="2:116" ht="22.5" customHeight="1" x14ac:dyDescent="0.3">
      <c r="B25" s="94">
        <v>20</v>
      </c>
      <c r="C25" s="90">
        <v>45462</v>
      </c>
      <c r="D25" s="91">
        <v>0.80208333333333337</v>
      </c>
      <c r="E25" s="140" t="s">
        <v>111</v>
      </c>
      <c r="F25" s="143">
        <v>7</v>
      </c>
      <c r="G25" s="143">
        <v>0</v>
      </c>
      <c r="H25" s="141" t="s">
        <v>113</v>
      </c>
      <c r="I25" s="149" t="s">
        <v>122</v>
      </c>
      <c r="J25" s="92" t="s">
        <v>12</v>
      </c>
      <c r="K25" s="6" t="str">
        <f t="shared" ref="K25:K30" si="4">IF(F21&lt;&gt;"",IF(F21&gt;G21,E21,IF(G21&gt;F21,H21,"Empate")),"")</f>
        <v>ESTORIL AC</v>
      </c>
      <c r="L25" s="6" t="str">
        <f t="shared" ref="L25:L30" si="5">IF(F21&lt;&gt;"",IF(F21&lt;G21,E21,IF(G21&lt;F21,H21,"Empate")),"")</f>
        <v>SINTRENSE "B"</v>
      </c>
      <c r="N25" s="194" t="s">
        <v>117</v>
      </c>
      <c r="O25" s="130">
        <v>2</v>
      </c>
      <c r="P25" s="131">
        <v>0</v>
      </c>
      <c r="Q25" s="131">
        <v>0</v>
      </c>
      <c r="R25" s="131">
        <v>2</v>
      </c>
      <c r="S25" s="131">
        <v>0</v>
      </c>
      <c r="T25" s="131">
        <v>21</v>
      </c>
      <c r="U25" s="131">
        <v>-21</v>
      </c>
      <c r="V25" s="132">
        <v>0</v>
      </c>
      <c r="X25" s="50" t="s">
        <v>78</v>
      </c>
      <c r="Y25" s="50" t="s">
        <v>78</v>
      </c>
      <c r="Z25" s="50" t="s">
        <v>78</v>
      </c>
      <c r="AA25" s="50" t="s">
        <v>78</v>
      </c>
      <c r="AB25" s="15"/>
      <c r="AC25" s="15"/>
      <c r="AD25" s="15"/>
      <c r="AE25" s="15"/>
      <c r="AF25" s="15"/>
    </row>
    <row r="26" spans="2:116" ht="22.5" customHeight="1" x14ac:dyDescent="0.3">
      <c r="B26" s="94">
        <v>21</v>
      </c>
      <c r="C26" s="90">
        <v>45462</v>
      </c>
      <c r="D26" s="91">
        <v>0.80208333333333337</v>
      </c>
      <c r="E26" s="177" t="s">
        <v>112</v>
      </c>
      <c r="F26" s="182">
        <v>1</v>
      </c>
      <c r="G26" s="182">
        <v>0</v>
      </c>
      <c r="H26" s="183" t="s">
        <v>114</v>
      </c>
      <c r="I26" s="149" t="s">
        <v>97</v>
      </c>
      <c r="J26" s="92" t="s">
        <v>12</v>
      </c>
      <c r="K26" s="6" t="str">
        <f t="shared" si="4"/>
        <v>TORRE</v>
      </c>
      <c r="L26" s="6" t="str">
        <f t="shared" si="5"/>
        <v>ALCOITÃO</v>
      </c>
      <c r="N26" s="1"/>
      <c r="X26" s="15" t="s">
        <v>93</v>
      </c>
      <c r="Y26" s="15" t="s">
        <v>90</v>
      </c>
      <c r="Z26" s="15" t="s">
        <v>91</v>
      </c>
      <c r="AA26" s="15" t="s">
        <v>82</v>
      </c>
      <c r="AB26" s="15"/>
      <c r="AC26" s="15"/>
      <c r="AD26" s="15"/>
      <c r="AE26" s="15"/>
      <c r="AF26" s="15"/>
    </row>
    <row r="27" spans="2:116" ht="22.5" customHeight="1" x14ac:dyDescent="0.2">
      <c r="B27" s="219" t="s">
        <v>72</v>
      </c>
      <c r="C27" s="220"/>
      <c r="D27" s="220"/>
      <c r="E27" s="220"/>
      <c r="F27" s="220"/>
      <c r="G27" s="220"/>
      <c r="H27" s="220"/>
      <c r="I27" s="220"/>
      <c r="J27" s="221"/>
      <c r="K27" s="6" t="str">
        <f t="shared" si="4"/>
        <v>S. JOÃO BRITO</v>
      </c>
      <c r="L27" s="6" t="str">
        <f t="shared" si="5"/>
        <v>CENTRAL 32</v>
      </c>
      <c r="N27" s="97" t="s">
        <v>12</v>
      </c>
      <c r="O27" s="56" t="s">
        <v>17</v>
      </c>
      <c r="P27" s="57" t="s">
        <v>18</v>
      </c>
      <c r="Q27" s="57" t="s">
        <v>12</v>
      </c>
      <c r="R27" s="57" t="s">
        <v>11</v>
      </c>
      <c r="S27" s="57" t="s">
        <v>3</v>
      </c>
      <c r="T27" s="57" t="s">
        <v>4</v>
      </c>
      <c r="U27" s="57" t="s">
        <v>19</v>
      </c>
      <c r="V27" s="58" t="s">
        <v>20</v>
      </c>
      <c r="X27" s="7"/>
      <c r="Y27" s="8" t="s">
        <v>17</v>
      </c>
      <c r="Z27" s="8" t="s">
        <v>18</v>
      </c>
      <c r="AA27" s="8" t="s">
        <v>12</v>
      </c>
      <c r="AB27" s="8" t="s">
        <v>11</v>
      </c>
      <c r="AC27" s="8" t="s">
        <v>3</v>
      </c>
      <c r="AD27" s="8" t="s">
        <v>4</v>
      </c>
      <c r="AE27" s="8" t="s">
        <v>19</v>
      </c>
      <c r="AF27" s="9" t="s">
        <v>20</v>
      </c>
      <c r="BI27" s="10"/>
      <c r="BJ27" s="11" t="s">
        <v>17</v>
      </c>
      <c r="BK27" s="11" t="s">
        <v>18</v>
      </c>
      <c r="BL27" s="11" t="s">
        <v>12</v>
      </c>
      <c r="BM27" s="11" t="s">
        <v>11</v>
      </c>
      <c r="BN27" s="11" t="s">
        <v>3</v>
      </c>
      <c r="BO27" s="11" t="s">
        <v>4</v>
      </c>
      <c r="BP27" s="11" t="s">
        <v>19</v>
      </c>
      <c r="BQ27" s="11" t="s">
        <v>20</v>
      </c>
      <c r="BR27" s="12"/>
      <c r="BS27" s="12"/>
      <c r="BT27" s="12"/>
      <c r="BU27" s="12"/>
      <c r="BV27" s="12"/>
      <c r="BW27" s="12"/>
      <c r="BX27" s="12"/>
      <c r="BY27" s="13"/>
      <c r="BZ27" s="13"/>
      <c r="CQ27" s="10"/>
      <c r="CR27" s="11" t="s">
        <v>17</v>
      </c>
      <c r="CS27" s="11" t="s">
        <v>18</v>
      </c>
      <c r="CT27" s="11" t="s">
        <v>12</v>
      </c>
      <c r="CU27" s="11" t="s">
        <v>11</v>
      </c>
      <c r="CV27" s="11" t="s">
        <v>3</v>
      </c>
      <c r="CW27" s="11" t="s">
        <v>4</v>
      </c>
      <c r="CX27" s="11" t="s">
        <v>19</v>
      </c>
      <c r="CY27" s="11" t="s">
        <v>20</v>
      </c>
      <c r="DE27" s="11" t="s">
        <v>17</v>
      </c>
      <c r="DF27" s="11" t="s">
        <v>18</v>
      </c>
      <c r="DG27" s="11" t="s">
        <v>12</v>
      </c>
      <c r="DH27" s="11" t="s">
        <v>11</v>
      </c>
      <c r="DI27" s="11" t="s">
        <v>3</v>
      </c>
      <c r="DJ27" s="11" t="s">
        <v>4</v>
      </c>
      <c r="DK27" s="11" t="s">
        <v>19</v>
      </c>
      <c r="DL27" s="11" t="s">
        <v>20</v>
      </c>
    </row>
    <row r="28" spans="2:116" ht="22.5" customHeight="1" x14ac:dyDescent="0.3">
      <c r="B28" s="207" t="s">
        <v>14</v>
      </c>
      <c r="C28" s="208"/>
      <c r="D28" s="208"/>
      <c r="E28" s="208"/>
      <c r="F28" s="208"/>
      <c r="G28" s="208"/>
      <c r="H28" s="208"/>
      <c r="I28" s="208"/>
      <c r="J28" s="209"/>
      <c r="K28" s="6" t="str">
        <f t="shared" si="4"/>
        <v>SINTRENSE "A"</v>
      </c>
      <c r="L28" s="6" t="str">
        <f t="shared" si="5"/>
        <v>FONTAINHAS</v>
      </c>
      <c r="N28" s="189" t="s">
        <v>111</v>
      </c>
      <c r="O28" s="124">
        <v>3</v>
      </c>
      <c r="P28" s="125">
        <v>3</v>
      </c>
      <c r="Q28" s="125">
        <v>0</v>
      </c>
      <c r="R28" s="125">
        <v>0</v>
      </c>
      <c r="S28" s="125">
        <v>27</v>
      </c>
      <c r="T28" s="125">
        <v>2</v>
      </c>
      <c r="U28" s="125">
        <v>25</v>
      </c>
      <c r="V28" s="126">
        <v>9</v>
      </c>
      <c r="X28" s="14" t="s">
        <v>94</v>
      </c>
      <c r="Y28" s="15">
        <f>DCOUNT($E$5:$F$26,$F$5,$X32:$X33)+DCOUNT($G$5:$H$26,$G$5,$X32:$X33)</f>
        <v>3</v>
      </c>
      <c r="Z28" s="15">
        <f>COUNTIF($K$6:$K$34,X33)</f>
        <v>3</v>
      </c>
      <c r="AA28" s="15">
        <f>Y28-Z28-AB28</f>
        <v>0</v>
      </c>
      <c r="AB28" s="15">
        <f>COUNTIF($L$6:$L$34,X33)</f>
        <v>0</v>
      </c>
      <c r="AC28" s="15">
        <f>DSUM($E$5:$F$26,$F$5,$X32:$X33)+DSUM($G$5:$H$26,$G$5,$X32:$X33)</f>
        <v>27</v>
      </c>
      <c r="AD28" s="15">
        <f>DSUM($E$5:$G$26,$G$5,$X32:$X33)+DSUM($F$5:$H$26,$F$5,$X32:$X33)</f>
        <v>2</v>
      </c>
      <c r="AE28" s="15">
        <f>AC28-AD28</f>
        <v>25</v>
      </c>
      <c r="AF28" s="16">
        <f>Z28*3+AA28*1</f>
        <v>9</v>
      </c>
      <c r="AH28" s="17" t="str">
        <f>X28</f>
        <v>Sporting CP</v>
      </c>
      <c r="AI28" s="18">
        <f>AF28</f>
        <v>9</v>
      </c>
      <c r="AJ28" s="19" t="str">
        <f>IF(AI28&gt;=AI29,AH28,AH29)</f>
        <v>Sporting CP</v>
      </c>
      <c r="AK28" s="18">
        <f>VLOOKUP(AJ28,X28:AF31,9,FALSE)</f>
        <v>9</v>
      </c>
      <c r="AL28" s="19" t="str">
        <f>IF(AK28&gt;=AK30,AJ28,AJ30)</f>
        <v>Sporting CP</v>
      </c>
      <c r="AM28" s="18">
        <f>VLOOKUP(AL28,X28:AF31,9,FALSE)</f>
        <v>9</v>
      </c>
      <c r="AN28" s="19" t="str">
        <f>IF(AM28&gt;=AM31,AL28,AL31)</f>
        <v>Sporting CP</v>
      </c>
      <c r="AO28" s="18">
        <f>VLOOKUP(AN28,X28:AF31,9,FALSE)</f>
        <v>9</v>
      </c>
      <c r="AP28" s="19"/>
      <c r="AQ28" s="20"/>
      <c r="AR28" s="20"/>
      <c r="AS28" s="20"/>
      <c r="AT28" s="20"/>
      <c r="AU28" s="21"/>
      <c r="AV28" s="22" t="str">
        <f>AN28</f>
        <v>Sporting CP</v>
      </c>
      <c r="AW28" s="23">
        <f>AO28</f>
        <v>9</v>
      </c>
      <c r="AX28" s="18">
        <f>VLOOKUP(AV28,X28:AF31,8,FALSE)</f>
        <v>25</v>
      </c>
      <c r="AY28" s="19" t="str">
        <f>IF(AND(AW28=AW29,AX29&gt;AX28),AV29,AV28)</f>
        <v>Sporting CP</v>
      </c>
      <c r="AZ28" s="18"/>
      <c r="BA28" s="18"/>
      <c r="BB28" s="20"/>
      <c r="BC28" s="20"/>
      <c r="BD28" s="20"/>
      <c r="BE28" s="20"/>
      <c r="BF28" s="24">
        <f>AW28</f>
        <v>9</v>
      </c>
      <c r="BG28" s="25" t="str">
        <f>AY28</f>
        <v>Sporting CP</v>
      </c>
      <c r="BI28" s="13" t="str">
        <f>BG28</f>
        <v>Sporting CP</v>
      </c>
      <c r="BJ28" s="26">
        <f>VLOOKUP(BI28,X28:AF31,2,FALSE)</f>
        <v>3</v>
      </c>
      <c r="BK28" s="27">
        <f>VLOOKUP(BI28,X28:AF31,3,FALSE)</f>
        <v>3</v>
      </c>
      <c r="BL28" s="27">
        <f>VLOOKUP(BI28,X28:AF31,4,FALSE)</f>
        <v>0</v>
      </c>
      <c r="BM28" s="27">
        <f>VLOOKUP(BI28,X28:AF31,5,FALSE)</f>
        <v>0</v>
      </c>
      <c r="BN28" s="27">
        <f>VLOOKUP(BI28,X28:AF31,6,FALSE)</f>
        <v>27</v>
      </c>
      <c r="BO28" s="27">
        <f>VLOOKUP(BI28,X28:AF31,7,FALSE)</f>
        <v>2</v>
      </c>
      <c r="BP28" s="27">
        <f>VLOOKUP(BI28,X28:AF31,8,FALSE)</f>
        <v>25</v>
      </c>
      <c r="BQ28" s="27">
        <f>VLOOKUP(BI28,X28:AF31,9,FALSE)</f>
        <v>9</v>
      </c>
      <c r="BR28" s="1" t="str">
        <f>BI28</f>
        <v>Sporting CP</v>
      </c>
      <c r="BS28" s="1">
        <f>VLOOKUP(BR28,BI28:BQ31,9,FALSE)</f>
        <v>9</v>
      </c>
      <c r="BT28" s="1">
        <f>VLOOKUP(BR28,BI28:BQ31,8,FALSE)</f>
        <v>25</v>
      </c>
      <c r="BU28" s="28" t="str">
        <f>IF(AND(BS28=BS29,BT29&gt;BT28),BR29,BR28)</f>
        <v>Sporting CP</v>
      </c>
      <c r="BV28" s="29">
        <f>VLOOKUP(BU28,BI28:BQ31,9,FALSE)</f>
        <v>9</v>
      </c>
      <c r="BW28" s="29">
        <f>VLOOKUP(BU28,BI28:BQ31,8,FALSE)</f>
        <v>25</v>
      </c>
      <c r="BX28" s="28" t="str">
        <f>IF(AND(BV28=BV30,BW30&gt;BW28),BU30,BU28)</f>
        <v>Sporting CP</v>
      </c>
      <c r="BY28" s="1">
        <f>VLOOKUP(BX28,BI28:BQ31,9,FALSE)</f>
        <v>9</v>
      </c>
      <c r="BZ28" s="12">
        <f>VLOOKUP(BX28,BI28:BQ31,8,FALSE)</f>
        <v>25</v>
      </c>
      <c r="CA28" s="30" t="str">
        <f>IF(AND(BY28=BY31,BZ31&gt;BZ28),BX31,BX28)</f>
        <v>Sporting CP</v>
      </c>
      <c r="CB28" s="1">
        <f>VLOOKUP(CA28,BI28:BQ31,9,FALSE)</f>
        <v>9</v>
      </c>
      <c r="CC28" s="1">
        <f>VLOOKUP(CA28,BI28:BQ31,8,FALSE)</f>
        <v>25</v>
      </c>
      <c r="CD28" s="12">
        <f>VLOOKUP(CA28,BI28:BQ31,6,FALSE)</f>
        <v>27</v>
      </c>
      <c r="CE28" s="28" t="str">
        <f>IF(AND(CB28=CB29,CC28=CC29,CD29&gt;CD28),CA29,CA28)</f>
        <v>Sporting CP</v>
      </c>
      <c r="CF28" s="1">
        <f>VLOOKUP(CE28,BI28:BQ31,9,FALSE)</f>
        <v>9</v>
      </c>
      <c r="CG28" s="1">
        <f>VLOOKUP(CE28,BI28:BQ31,8,FALSE)</f>
        <v>25</v>
      </c>
      <c r="CH28" s="1">
        <f>VLOOKUP(CE28,BI28:BQ31,6,FALSE)</f>
        <v>27</v>
      </c>
      <c r="CI28" s="28" t="str">
        <f>IF(AND(CF28=CF30,CG28=CG30,CH30&gt;CH28),CE30,CE28)</f>
        <v>Sporting CP</v>
      </c>
      <c r="CJ28" s="1">
        <f>VLOOKUP(CI28,BI28:BQ31,9,FALSE)</f>
        <v>9</v>
      </c>
      <c r="CK28" s="1">
        <f>VLOOKUP(CI28,BI28:BQ31,8,FALSE)</f>
        <v>25</v>
      </c>
      <c r="CL28" s="1">
        <f>VLOOKUP(CI28,BI28:BQ31,6,FALSE)</f>
        <v>27</v>
      </c>
      <c r="CM28" s="28" t="str">
        <f>IF(AND(CJ28=CJ31,CK28=CK31,CL31&gt;CL28),CI31,CI28)</f>
        <v>Sporting CP</v>
      </c>
      <c r="CN28" s="1">
        <f>VLOOKUP(CM28,BI28:BQ31,9,FALSE)</f>
        <v>9</v>
      </c>
      <c r="CO28" s="1">
        <f>VLOOKUP(CM28,BI28:BQ31,8,FALSE)</f>
        <v>25</v>
      </c>
      <c r="CP28" s="1">
        <f>VLOOKUP(CM28,BI28:BQ31,6,FALSE)</f>
        <v>27</v>
      </c>
      <c r="CQ28" s="13" t="str">
        <f>CM28</f>
        <v>Sporting CP</v>
      </c>
      <c r="CR28" s="26">
        <f>VLOOKUP(CQ28,$X$28:$AF$31,2,FALSE)</f>
        <v>3</v>
      </c>
      <c r="CS28" s="27">
        <f>VLOOKUP(CQ28,$X$28:$AF$31,3,FALSE)</f>
        <v>3</v>
      </c>
      <c r="CT28" s="27">
        <f>VLOOKUP(CQ28,$X$28:$AF$31,4,FALSE)</f>
        <v>0</v>
      </c>
      <c r="CU28" s="27">
        <f>VLOOKUP(CQ28,$X$28:$AF$31,5,FALSE)</f>
        <v>0</v>
      </c>
      <c r="CV28" s="27">
        <f>VLOOKUP(CQ28,$X$28:$AF$31,6,FALSE)</f>
        <v>27</v>
      </c>
      <c r="CW28" s="27">
        <f>VLOOKUP(CQ28,$X$28:$AF$31,7,FALSE)</f>
        <v>2</v>
      </c>
      <c r="CX28" s="27">
        <f>VLOOKUP(CQ28,$X$28:$AF$31,8,FALSE)</f>
        <v>25</v>
      </c>
      <c r="CY28" s="27">
        <f>VLOOKUP(CQ28,$X$28:$AF$31,9,FALSE)</f>
        <v>9</v>
      </c>
      <c r="DA28" s="1" t="str">
        <f>IF(ISNA(VLOOKUP(CQ28,K$6:L$24,1,FALSE))=TRUE,CM31,VLOOKUP(CQ28,K$6:L$24,1,FALSE))</f>
        <v>SPORTING CP</v>
      </c>
      <c r="DB28" s="1" t="str">
        <f>IF(ISNA(VLOOKUP(CQ28,K$6:L$24,2,FALSE))=TRUE,CM31,VLOOKUP(CQ28,K$6:L$24,2,FALSE))</f>
        <v>OEIRAS</v>
      </c>
      <c r="DD28" s="1" t="str">
        <f>IF(AND(CR29=CR28,CY29=CY28,DA29=CM29,DB29=CM28),DA29,CM28)</f>
        <v>Sporting CP</v>
      </c>
      <c r="DE28" s="26">
        <f>VLOOKUP(DD28,$X$28:$AF$31,2,FALSE)</f>
        <v>3</v>
      </c>
      <c r="DF28" s="27">
        <f>VLOOKUP(DD28,$X$28:$AF$31,3,FALSE)</f>
        <v>3</v>
      </c>
      <c r="DG28" s="27">
        <f>VLOOKUP(DD28,$X$28:$AF$31,4,FALSE)</f>
        <v>0</v>
      </c>
      <c r="DH28" s="27">
        <f>VLOOKUP(DD28,$X$28:$AF$31,5,FALSE)</f>
        <v>0</v>
      </c>
      <c r="DI28" s="27">
        <f>VLOOKUP(DD28,$X$28:$AF$31,6,FALSE)</f>
        <v>27</v>
      </c>
      <c r="DJ28" s="27">
        <f>VLOOKUP(DD28,$X$28:$AF$31,7,FALSE)</f>
        <v>2</v>
      </c>
      <c r="DK28" s="27">
        <f>VLOOKUP(DD28,$X$28:$AF$31,8,FALSE)</f>
        <v>25</v>
      </c>
      <c r="DL28" s="27">
        <f>VLOOKUP(DD28,$X$28:$AF$31,9,FALSE)</f>
        <v>9</v>
      </c>
    </row>
    <row r="29" spans="2:116" ht="22.5" customHeight="1" x14ac:dyDescent="0.3">
      <c r="B29" s="94">
        <v>22</v>
      </c>
      <c r="C29" s="95">
        <v>45463</v>
      </c>
      <c r="D29" s="96">
        <v>0.80208333333333337</v>
      </c>
      <c r="E29" s="153" t="s">
        <v>101</v>
      </c>
      <c r="F29" s="154">
        <v>2</v>
      </c>
      <c r="G29" s="154">
        <v>2</v>
      </c>
      <c r="H29" s="155" t="s">
        <v>106</v>
      </c>
      <c r="I29" s="150" t="s">
        <v>64</v>
      </c>
      <c r="J29" s="5" t="s">
        <v>124</v>
      </c>
      <c r="K29" s="6" t="str">
        <f t="shared" si="4"/>
        <v>SPORTING CP</v>
      </c>
      <c r="L29" s="6" t="str">
        <f t="shared" si="5"/>
        <v>CASCAIS</v>
      </c>
      <c r="N29" s="190" t="s">
        <v>112</v>
      </c>
      <c r="O29" s="127">
        <v>3</v>
      </c>
      <c r="P29" s="128">
        <v>2</v>
      </c>
      <c r="Q29" s="128">
        <v>0</v>
      </c>
      <c r="R29" s="128">
        <v>1</v>
      </c>
      <c r="S29" s="128">
        <v>7</v>
      </c>
      <c r="T29" s="128">
        <v>9</v>
      </c>
      <c r="U29" s="128">
        <v>-2</v>
      </c>
      <c r="V29" s="129">
        <v>6</v>
      </c>
      <c r="X29" s="14" t="s">
        <v>86</v>
      </c>
      <c r="Y29" s="15">
        <f>DCOUNT($E$5:$F$26,$F$5,$Y32:$Y33)+DCOUNT($G$5:$H$26,$G$5,$Y32:$Y33)</f>
        <v>0</v>
      </c>
      <c r="Z29" s="15">
        <f>COUNTIF($K$6:$K$34,Y33)</f>
        <v>0</v>
      </c>
      <c r="AA29" s="15">
        <f>Y29-Z29-AB29</f>
        <v>0</v>
      </c>
      <c r="AB29" s="15">
        <f>COUNTIF($L$6:$L$34,Y33)</f>
        <v>0</v>
      </c>
      <c r="AC29" s="15">
        <f>DSUM($E$5:$F$26,$F$5,$Y32:$Y33)+DSUM($G$5:$H$26,$G$5,$Y32:$Y33)</f>
        <v>0</v>
      </c>
      <c r="AD29" s="15">
        <f>DSUM($E$5:$G$26,$G$5,$Y32:$Y33)+DSUM($F$5:$H$26,$F$5,$Y32:$Y33)</f>
        <v>0</v>
      </c>
      <c r="AE29" s="15">
        <f>AC29-AD29</f>
        <v>0</v>
      </c>
      <c r="AF29" s="16">
        <f>Z29*3+AA29*1</f>
        <v>0</v>
      </c>
      <c r="AH29" s="31" t="str">
        <f>X29</f>
        <v>Porto Salvo</v>
      </c>
      <c r="AI29" s="32">
        <f>AF29</f>
        <v>0</v>
      </c>
      <c r="AJ29" s="30" t="str">
        <f>IF(AI29&lt;=AI28,AH29,AH28)</f>
        <v>Porto Salvo</v>
      </c>
      <c r="AK29" s="32">
        <f>VLOOKUP(AJ29,X28:AF31,9,FALSE)</f>
        <v>0</v>
      </c>
      <c r="AL29" s="10" t="str">
        <f>AJ29</f>
        <v>Porto Salvo</v>
      </c>
      <c r="AM29" s="32">
        <f>VLOOKUP(AL29,X28:AF31,9,FALSE)</f>
        <v>0</v>
      </c>
      <c r="AN29" s="10" t="str">
        <f>AL29</f>
        <v>Porto Salvo</v>
      </c>
      <c r="AO29" s="32">
        <f>VLOOKUP(AN29,X28:AF31,9,FALSE)</f>
        <v>0</v>
      </c>
      <c r="AP29" s="30" t="str">
        <f>IF(AO29&gt;=AO30,AN29,AN30)</f>
        <v>Maristas</v>
      </c>
      <c r="AQ29" s="32">
        <f>VLOOKUP(AP29,X28:AF31,9,FALSE)</f>
        <v>3</v>
      </c>
      <c r="AR29" s="30" t="str">
        <f>IF(AQ29&gt;=AQ31,AP29,AP31)</f>
        <v>Estoril Élite</v>
      </c>
      <c r="AS29" s="32">
        <f>VLOOKUP(AR29,X28:AF31,9,FALSE)</f>
        <v>6</v>
      </c>
      <c r="AU29" s="33"/>
      <c r="AV29" s="34" t="str">
        <f>AR29</f>
        <v>Estoril Élite</v>
      </c>
      <c r="AW29" s="35">
        <f>AS29</f>
        <v>6</v>
      </c>
      <c r="AX29" s="32">
        <f>VLOOKUP(AV29,X28:AF31,8,FALSE)</f>
        <v>17</v>
      </c>
      <c r="AY29" s="30" t="str">
        <f>IF(AND(AW28=AW29,AX29&gt;AX28),AV28,AV29)</f>
        <v>Estoril Élite</v>
      </c>
      <c r="AZ29" s="32">
        <f>VLOOKUP(AY29,X28:AF31,9,FALSE)</f>
        <v>6</v>
      </c>
      <c r="BA29" s="32">
        <f>VLOOKUP(AY29,X28:AF31,8,FALSE)</f>
        <v>17</v>
      </c>
      <c r="BB29" s="30" t="str">
        <f>IF(AND(AZ29=AZ30,BA30&gt;BA29),AY30,AY29)</f>
        <v>Estoril Élite</v>
      </c>
      <c r="BC29" s="32"/>
      <c r="BD29" s="32"/>
      <c r="BF29" s="36">
        <f>AZ29</f>
        <v>6</v>
      </c>
      <c r="BG29" s="37" t="str">
        <f>BB29</f>
        <v>Estoril Élite</v>
      </c>
      <c r="BI29" s="13" t="str">
        <f>BG29</f>
        <v>Estoril Élite</v>
      </c>
      <c r="BJ29" s="26">
        <f>VLOOKUP(BI29,X28:AF31,2,FALSE)</f>
        <v>2</v>
      </c>
      <c r="BK29" s="27">
        <f>VLOOKUP(BI29,X28:AF31,3,FALSE)</f>
        <v>2</v>
      </c>
      <c r="BL29" s="27">
        <f>VLOOKUP(BI29,X28:AF31,4,FALSE)</f>
        <v>0</v>
      </c>
      <c r="BM29" s="27">
        <f>VLOOKUP(BI29,X28:AF31,5,FALSE)</f>
        <v>0</v>
      </c>
      <c r="BN29" s="27">
        <f>VLOOKUP(BI29,X28:AF31,6,FALSE)</f>
        <v>22</v>
      </c>
      <c r="BO29" s="27">
        <f>VLOOKUP(BI29,X28:AF31,7,FALSE)</f>
        <v>5</v>
      </c>
      <c r="BP29" s="27">
        <f>VLOOKUP(BI29,X28:AF31,8,FALSE)</f>
        <v>17</v>
      </c>
      <c r="BQ29" s="27">
        <f>VLOOKUP(BI29,X28:AF31,9,FALSE)</f>
        <v>6</v>
      </c>
      <c r="BR29" s="1" t="str">
        <f>BI29</f>
        <v>Estoril Élite</v>
      </c>
      <c r="BS29" s="1">
        <f>VLOOKUP(BR29,BI28:BQ31,9,FALSE)</f>
        <v>6</v>
      </c>
      <c r="BT29" s="1">
        <f>VLOOKUP(BR29,BI28:BQ31,8,FALSE)</f>
        <v>17</v>
      </c>
      <c r="BU29" s="28" t="str">
        <f>IF(AND(BS28=BS29,BT29&gt;BT28),BR28,BR29)</f>
        <v>Estoril Élite</v>
      </c>
      <c r="BV29" s="29">
        <f>VLOOKUP(BU29,BI28:BQ31,9,FALSE)</f>
        <v>6</v>
      </c>
      <c r="BW29" s="29">
        <f>VLOOKUP(BU29,BI28:BQ31,8,FALSE)</f>
        <v>17</v>
      </c>
      <c r="BX29" s="29" t="str">
        <f>IF(AND(BV29=BV31,BW31&gt;BW29),BU31,BU29)</f>
        <v>Estoril Élite</v>
      </c>
      <c r="BY29" s="1">
        <f>VLOOKUP(BX29,BI28:BQ31,9,FALSE)</f>
        <v>6</v>
      </c>
      <c r="BZ29" s="12">
        <f>VLOOKUP(BX29,BI28:BQ31,8,FALSE)</f>
        <v>17</v>
      </c>
      <c r="CA29" s="1" t="str">
        <f>IF(AND(BY29=BY30,BZ30&gt;BZ29),BX30,BX29)</f>
        <v>Estoril Élite</v>
      </c>
      <c r="CB29" s="1">
        <f>VLOOKUP(CA29,BI28:BQ31,9,FALSE)</f>
        <v>6</v>
      </c>
      <c r="CC29" s="1">
        <f>VLOOKUP(CA29,BI28:BQ31,8,FALSE)</f>
        <v>17</v>
      </c>
      <c r="CD29" s="12">
        <f>VLOOKUP(CA29,BI28:BQ31,6,FALSE)</f>
        <v>22</v>
      </c>
      <c r="CE29" s="28" t="str">
        <f>IF(AND(CB28=CB29,CC28=CC29,CD29&gt;CD28),CA28,CA29)</f>
        <v>Estoril Élite</v>
      </c>
      <c r="CF29" s="1">
        <f>VLOOKUP(CE29,BI28:BQ31,9,FALSE)</f>
        <v>6</v>
      </c>
      <c r="CG29" s="1">
        <f>VLOOKUP(CE29,BI28:BQ31,8,FALSE)</f>
        <v>17</v>
      </c>
      <c r="CH29" s="1">
        <f>VLOOKUP(CE29,BI28:BQ31,6,FALSE)</f>
        <v>22</v>
      </c>
      <c r="CI29" s="29" t="str">
        <f>IF(AND(CF29=CF31,CG29=CG31,CH31&gt;CH29),CE31,CE29)</f>
        <v>Estoril Élite</v>
      </c>
      <c r="CJ29" s="1">
        <f>VLOOKUP(CI29,BI28:BQ31,9,FALSE)</f>
        <v>6</v>
      </c>
      <c r="CK29" s="1">
        <f>VLOOKUP(CI29,BI28:BQ31,8,FALSE)</f>
        <v>17</v>
      </c>
      <c r="CL29" s="1">
        <f>VLOOKUP(CI29,BI28:BQ31,6,FALSE)</f>
        <v>22</v>
      </c>
      <c r="CM29" s="29" t="str">
        <f>IF(AND(CJ29=CJ30,CK29=CK30,CL30&gt;CL29),CI30,CI29)</f>
        <v>Estoril Élite</v>
      </c>
      <c r="CN29" s="1">
        <f>VLOOKUP(CM29,BI28:BQ31,9,FALSE)</f>
        <v>6</v>
      </c>
      <c r="CO29" s="1">
        <f>VLOOKUP(CM29,BI28:BQ31,8,FALSE)</f>
        <v>17</v>
      </c>
      <c r="CP29" s="1">
        <f>VLOOKUP(CM29,BI28:BQ31,6,FALSE)</f>
        <v>22</v>
      </c>
      <c r="CQ29" s="13" t="str">
        <f>CM29</f>
        <v>Estoril Élite</v>
      </c>
      <c r="CR29" s="26">
        <f>VLOOKUP(CQ29,$X$28:$AF$31,2,FALSE)</f>
        <v>2</v>
      </c>
      <c r="CS29" s="27">
        <f>VLOOKUP(CQ29,$X$28:$AF$31,3,FALSE)</f>
        <v>2</v>
      </c>
      <c r="CT29" s="27">
        <f>VLOOKUP(CQ29,$X$28:$AF$31,4,FALSE)</f>
        <v>0</v>
      </c>
      <c r="CU29" s="27">
        <f>VLOOKUP(CQ29,$X$28:$AF$31,5,FALSE)</f>
        <v>0</v>
      </c>
      <c r="CV29" s="27">
        <f>VLOOKUP(CQ29,$X$28:$AF$31,6,FALSE)</f>
        <v>22</v>
      </c>
      <c r="CW29" s="27">
        <f>VLOOKUP(CQ29,$X$28:$AF$31,7,FALSE)</f>
        <v>5</v>
      </c>
      <c r="CX29" s="27">
        <f>VLOOKUP(CQ29,$X$28:$AF$31,8,FALSE)</f>
        <v>17</v>
      </c>
      <c r="CY29" s="27">
        <f>VLOOKUP(CQ29,$X$28:$AF$31,9,FALSE)</f>
        <v>6</v>
      </c>
      <c r="DA29" s="1" t="str">
        <f>IF(ISNA(VLOOKUP(CQ29,K$6:L$24,1,FALSE))=TRUE,CM31,VLOOKUP(CQ29,K$6:L$24,1,FALSE))</f>
        <v>ESTORIL ÉLITE</v>
      </c>
      <c r="DB29" s="1" t="str">
        <f>IF(ISNA(VLOOKUP(CQ29,K$6:L$24,2,FALSE))=TRUE,CM31,VLOOKUP(CQ29,K$6:L$24,2,FALSE))</f>
        <v>CENTRAL 32</v>
      </c>
      <c r="DD29" s="1" t="str">
        <f>IF(DD28=CM29,CM28,IF(AND(CR30=CR29,CY30=CY29,DA30=CM30,DB30=CM29),DA30,CM29))</f>
        <v>Estoril Élite</v>
      </c>
      <c r="DE29" s="26">
        <f>VLOOKUP(DD29,$X$28:$AF$31,2,FALSE)</f>
        <v>2</v>
      </c>
      <c r="DF29" s="27">
        <f>VLOOKUP(DD29,$X$28:$AF$31,3,FALSE)</f>
        <v>2</v>
      </c>
      <c r="DG29" s="27">
        <f>VLOOKUP(DD29,$X$28:$AF$31,4,FALSE)</f>
        <v>0</v>
      </c>
      <c r="DH29" s="27">
        <f>VLOOKUP(DD29,$X$28:$AF$31,5,FALSE)</f>
        <v>0</v>
      </c>
      <c r="DI29" s="27">
        <f>VLOOKUP(DD29,$X$28:$AF$31,6,FALSE)</f>
        <v>22</v>
      </c>
      <c r="DJ29" s="27">
        <f>VLOOKUP(DD29,$X$28:$AF$31,7,FALSE)</f>
        <v>5</v>
      </c>
      <c r="DK29" s="27">
        <f>VLOOKUP(DD29,$X$28:$AF$31,8,FALSE)</f>
        <v>17</v>
      </c>
      <c r="DL29" s="27">
        <f>VLOOKUP(DD29,$X$28:$AF$31,9,FALSE)</f>
        <v>6</v>
      </c>
    </row>
    <row r="30" spans="2:116" ht="22.5" customHeight="1" x14ac:dyDescent="0.3">
      <c r="B30" s="94">
        <v>23</v>
      </c>
      <c r="C30" s="95">
        <v>45463</v>
      </c>
      <c r="D30" s="96">
        <v>0.80208333333333337</v>
      </c>
      <c r="E30" s="156" t="s">
        <v>105</v>
      </c>
      <c r="F30" s="3">
        <v>5</v>
      </c>
      <c r="G30" s="3">
        <v>2</v>
      </c>
      <c r="H30" s="157" t="s">
        <v>112</v>
      </c>
      <c r="I30" s="150" t="s">
        <v>84</v>
      </c>
      <c r="J30" s="5"/>
      <c r="K30" s="6" t="str">
        <f t="shared" si="4"/>
        <v>OEIRAS</v>
      </c>
      <c r="L30" s="6" t="str">
        <f t="shared" si="5"/>
        <v>MARISTAS</v>
      </c>
      <c r="N30" s="190" t="s">
        <v>114</v>
      </c>
      <c r="O30" s="127">
        <v>3</v>
      </c>
      <c r="P30" s="128">
        <v>1</v>
      </c>
      <c r="Q30" s="128">
        <v>0</v>
      </c>
      <c r="R30" s="128">
        <v>2</v>
      </c>
      <c r="S30" s="128">
        <v>5</v>
      </c>
      <c r="T30" s="128">
        <v>13</v>
      </c>
      <c r="U30" s="128">
        <v>-8</v>
      </c>
      <c r="V30" s="129">
        <v>3</v>
      </c>
      <c r="X30" s="14" t="s">
        <v>87</v>
      </c>
      <c r="Y30" s="15">
        <f>DCOUNT($E$5:$F$26,$F$5,$Z32:$Z33)+DCOUNT($G$5:$H$26,$G$5,$Z32:$Z33)</f>
        <v>3</v>
      </c>
      <c r="Z30" s="15">
        <f>COUNTIF($K$6:$K$34,Z33)</f>
        <v>1</v>
      </c>
      <c r="AA30" s="15">
        <f>Y30-Z30-AB30</f>
        <v>0</v>
      </c>
      <c r="AB30" s="15">
        <f>COUNTIF($L$6:$L$34,Z33)</f>
        <v>2</v>
      </c>
      <c r="AC30" s="15">
        <f>DSUM($E$5:$F$26,$F$5,$Z32:$Z33)+DSUM($G$5:$H$26,$G$5,$Z32:$Z33)</f>
        <v>5</v>
      </c>
      <c r="AD30" s="15">
        <f>DSUM($E$5:$G$26,$G$5,$Z32:$Z33)+DSUM($F$5:$H$26,$F$5,$Z32:$Z33)</f>
        <v>13</v>
      </c>
      <c r="AE30" s="15">
        <f>AC30-AD30</f>
        <v>-8</v>
      </c>
      <c r="AF30" s="16">
        <f>Z30*3+AA30*1</f>
        <v>3</v>
      </c>
      <c r="AH30" s="31" t="str">
        <f>X30</f>
        <v>Maristas</v>
      </c>
      <c r="AI30" s="32">
        <f>AF30</f>
        <v>3</v>
      </c>
      <c r="AJ30" s="10" t="str">
        <f>AH30</f>
        <v>Maristas</v>
      </c>
      <c r="AK30" s="32">
        <f>VLOOKUP(AJ30,X28:AF31,9,FALSE)</f>
        <v>3</v>
      </c>
      <c r="AL30" s="30" t="str">
        <f>IF(AK30&lt;=AK28,AJ30,AJ28)</f>
        <v>Maristas</v>
      </c>
      <c r="AM30" s="32">
        <f>VLOOKUP(AL30,X28:AF31,9,FALSE)</f>
        <v>3</v>
      </c>
      <c r="AN30" s="10" t="str">
        <f>AL30</f>
        <v>Maristas</v>
      </c>
      <c r="AO30" s="32">
        <f>VLOOKUP(AN30,X28:AF31,9,FALSE)</f>
        <v>3</v>
      </c>
      <c r="AP30" s="30" t="str">
        <f>IF(AO30&lt;=AO29,AN30,AN29)</f>
        <v>Porto Salvo</v>
      </c>
      <c r="AQ30" s="32">
        <f>VLOOKUP(AP30,X28:AF31,9,FALSE)</f>
        <v>0</v>
      </c>
      <c r="AR30" s="10" t="str">
        <f>AP30</f>
        <v>Porto Salvo</v>
      </c>
      <c r="AS30" s="32">
        <f>VLOOKUP(AR30,X28:AF31,9,FALSE)</f>
        <v>0</v>
      </c>
      <c r="AT30" s="30" t="str">
        <f>IF(AS30&gt;=AS31,AR30,AR31)</f>
        <v>Maristas</v>
      </c>
      <c r="AU30" s="38">
        <f>VLOOKUP(AT30,X28:AF31,9,FALSE)</f>
        <v>3</v>
      </c>
      <c r="AV30" s="34" t="str">
        <f>AT30</f>
        <v>Maristas</v>
      </c>
      <c r="AW30" s="35">
        <f>AU30</f>
        <v>3</v>
      </c>
      <c r="AX30" s="32">
        <f>VLOOKUP(AV30,X28:AF31,8,FALSE)</f>
        <v>-8</v>
      </c>
      <c r="AY30" s="10" t="str">
        <f>AV30</f>
        <v>Maristas</v>
      </c>
      <c r="AZ30" s="32">
        <f>VLOOKUP(AY30,X28:AF31,9,FALSE)</f>
        <v>3</v>
      </c>
      <c r="BA30" s="32">
        <f>VLOOKUP(AY30,X28:AF31,8,FALSE)</f>
        <v>-8</v>
      </c>
      <c r="BB30" s="30" t="str">
        <f>IF(AND(AZ29=AZ30,BA30&gt;BA29),AY29,AY30)</f>
        <v>Maristas</v>
      </c>
      <c r="BC30" s="32">
        <f>VLOOKUP(BB30,X28:AF31,9,FALSE)</f>
        <v>3</v>
      </c>
      <c r="BD30" s="32">
        <f>VLOOKUP(BB30,X28:AF31,8,FALSE)</f>
        <v>-8</v>
      </c>
      <c r="BE30" s="30" t="str">
        <f>IF(AND(BC30=BC31,BD31&gt;BD30),BB31,BB30)</f>
        <v>Maristas</v>
      </c>
      <c r="BF30" s="36">
        <f>BC30</f>
        <v>3</v>
      </c>
      <c r="BG30" s="37" t="str">
        <f>BE30</f>
        <v>Maristas</v>
      </c>
      <c r="BI30" s="13" t="str">
        <f>BG30</f>
        <v>Maristas</v>
      </c>
      <c r="BJ30" s="26">
        <f>VLOOKUP(BI30,X28:AF31,2,FALSE)</f>
        <v>3</v>
      </c>
      <c r="BK30" s="27">
        <f>VLOOKUP(BI30,X28:AF31,3,FALSE)</f>
        <v>1</v>
      </c>
      <c r="BL30" s="27">
        <f>VLOOKUP(BI30,X28:AF31,4,FALSE)</f>
        <v>0</v>
      </c>
      <c r="BM30" s="27">
        <f>VLOOKUP(BI30,X28:AF31,5,FALSE)</f>
        <v>2</v>
      </c>
      <c r="BN30" s="27">
        <f>VLOOKUP(BI30,X28:AF31,6,FALSE)</f>
        <v>5</v>
      </c>
      <c r="BO30" s="27">
        <f>VLOOKUP(BI30,X28:AF31,7,FALSE)</f>
        <v>13</v>
      </c>
      <c r="BP30" s="27">
        <f>VLOOKUP(BI30,X28:AF31,8,FALSE)</f>
        <v>-8</v>
      </c>
      <c r="BQ30" s="27">
        <f>VLOOKUP(BI30,X28:AF31,9,FALSE)</f>
        <v>3</v>
      </c>
      <c r="BR30" s="1" t="str">
        <f>BI30</f>
        <v>Maristas</v>
      </c>
      <c r="BS30" s="1">
        <f>VLOOKUP(BR30,BI28:BQ31,9,FALSE)</f>
        <v>3</v>
      </c>
      <c r="BT30" s="1">
        <f>VLOOKUP(BR30,BI28:BQ31,8,FALSE)</f>
        <v>-8</v>
      </c>
      <c r="BU30" s="29" t="str">
        <f>IF(AND(BS30=BS31,BT31&gt;BT30),BR31,BR30)</f>
        <v>Maristas</v>
      </c>
      <c r="BV30" s="29">
        <f>VLOOKUP(BU30,BI28:BQ31,9,FALSE)</f>
        <v>3</v>
      </c>
      <c r="BW30" s="29">
        <f>VLOOKUP(BU30,BI28:BQ31,8,FALSE)</f>
        <v>-8</v>
      </c>
      <c r="BX30" s="28" t="str">
        <f>IF(AND(BV28=BV30,BW30&gt;BW28),BU28,BU30)</f>
        <v>Maristas</v>
      </c>
      <c r="BY30" s="1">
        <f>VLOOKUP(BX30,BI28:BQ31,9,FALSE)</f>
        <v>3</v>
      </c>
      <c r="BZ30" s="12">
        <f>VLOOKUP(BX30,BI28:BQ31,8,FALSE)</f>
        <v>-8</v>
      </c>
      <c r="CA30" s="1" t="str">
        <f>IF(AND(BY29=BY30,BZ30&gt;BZ29),BX29,BX30)</f>
        <v>Maristas</v>
      </c>
      <c r="CB30" s="1">
        <f>VLOOKUP(CA30,BI28:BQ31,9,FALSE)</f>
        <v>3</v>
      </c>
      <c r="CC30" s="1">
        <f>VLOOKUP(CA30,BI28:BQ31,8,FALSE)</f>
        <v>-8</v>
      </c>
      <c r="CD30" s="12">
        <f>VLOOKUP(CA30,BI28:BQ31,6,FALSE)</f>
        <v>5</v>
      </c>
      <c r="CE30" s="29" t="str">
        <f>IF(AND(CB30=CB31,CC30=CC31,CD31&gt;CD30),CA31,CA30)</f>
        <v>Maristas</v>
      </c>
      <c r="CF30" s="1">
        <f>VLOOKUP(CE30,BI28:BQ31,9,FALSE)</f>
        <v>3</v>
      </c>
      <c r="CG30" s="1">
        <f>VLOOKUP(CE30,BI28:BQ31,8,FALSE)</f>
        <v>-8</v>
      </c>
      <c r="CH30" s="1">
        <f>VLOOKUP(CE30,BI28:BQ31,6,FALSE)</f>
        <v>5</v>
      </c>
      <c r="CI30" s="28" t="str">
        <f>IF(AND(CF28=CF30,CG28=CG30,CH30&gt;CH28),CE28,CE30)</f>
        <v>Maristas</v>
      </c>
      <c r="CJ30" s="1">
        <f>VLOOKUP(CI30,BI28:BQ31,9,FALSE)</f>
        <v>3</v>
      </c>
      <c r="CK30" s="1">
        <f>VLOOKUP(CI30,BI28:BQ31,8,FALSE)</f>
        <v>-8</v>
      </c>
      <c r="CL30" s="1">
        <f>VLOOKUP(CI30,BI28:BQ31,6,FALSE)</f>
        <v>5</v>
      </c>
      <c r="CM30" s="29" t="str">
        <f>IF(AND(CJ29=CJ30,CK29=CK30,CL30&gt;CL29),CI29,CI30)</f>
        <v>Maristas</v>
      </c>
      <c r="CN30" s="1">
        <f>VLOOKUP(CM30,BI28:BQ31,9,FALSE)</f>
        <v>3</v>
      </c>
      <c r="CO30" s="1">
        <f>VLOOKUP(CM30,BI28:BQ31,8,FALSE)</f>
        <v>-8</v>
      </c>
      <c r="CP30" s="1">
        <f>VLOOKUP(CM30,BI28:BQ31,6,FALSE)</f>
        <v>5</v>
      </c>
      <c r="CQ30" s="13" t="str">
        <f>CM30</f>
        <v>Maristas</v>
      </c>
      <c r="CR30" s="26">
        <f>VLOOKUP(CQ30,$X$28:$AF$31,2,FALSE)</f>
        <v>3</v>
      </c>
      <c r="CS30" s="27">
        <f>VLOOKUP(CQ30,$X$28:$AF$31,3,FALSE)</f>
        <v>1</v>
      </c>
      <c r="CT30" s="27">
        <f>VLOOKUP(CQ30,$X$28:$AF$31,4,FALSE)</f>
        <v>0</v>
      </c>
      <c r="CU30" s="27">
        <f>VLOOKUP(CQ30,$X$28:$AF$31,5,FALSE)</f>
        <v>2</v>
      </c>
      <c r="CV30" s="27">
        <f>VLOOKUP(CQ30,$X$28:$AF$31,6,FALSE)</f>
        <v>5</v>
      </c>
      <c r="CW30" s="27">
        <f>VLOOKUP(CQ30,$X$28:$AF$31,7,FALSE)</f>
        <v>13</v>
      </c>
      <c r="CX30" s="27">
        <f>VLOOKUP(CQ30,$X$28:$AF$31,8,FALSE)</f>
        <v>-8</v>
      </c>
      <c r="CY30" s="27">
        <f>VLOOKUP(CQ30,$X$28:$AF$31,9,FALSE)</f>
        <v>3</v>
      </c>
      <c r="DA30" s="1" t="str">
        <f>IF(ISNA(VLOOKUP(CQ30,K$6:L$24,1,FALSE))=TRUE,CM31,VLOOKUP(CQ30,K$6:L$24,1,FALSE))</f>
        <v>MARISTAS</v>
      </c>
      <c r="DB30" s="1" t="str">
        <f>IF(ISNA(VLOOKUP(CQ30,K$6:L$24,2,FALSE))=TRUE,CM31,VLOOKUP(CQ30,K$6:L$24,2,FALSE))</f>
        <v>CASCAIS</v>
      </c>
      <c r="DD30" s="1" t="str">
        <f>IF(DD29=CM30,CM29,IF(AND(CR31=CR30,CY31=CY30,DA31=CM31,DB31=CM30),DA31,CM30))</f>
        <v>Maristas</v>
      </c>
      <c r="DE30" s="26">
        <f>VLOOKUP(DD30,$X$28:$AF$31,2,FALSE)</f>
        <v>3</v>
      </c>
      <c r="DF30" s="27">
        <f>VLOOKUP(DD30,$X$28:$AF$31,3,FALSE)</f>
        <v>1</v>
      </c>
      <c r="DG30" s="27">
        <f>VLOOKUP(DD30,$X$28:$AF$31,4,FALSE)</f>
        <v>0</v>
      </c>
      <c r="DH30" s="27">
        <f>VLOOKUP(DD30,$X$28:$AF$31,5,FALSE)</f>
        <v>2</v>
      </c>
      <c r="DI30" s="27">
        <f>VLOOKUP(DD30,$X$28:$AF$31,6,FALSE)</f>
        <v>5</v>
      </c>
      <c r="DJ30" s="27">
        <f>VLOOKUP(DD30,$X$28:$AF$31,7,FALSE)</f>
        <v>13</v>
      </c>
      <c r="DK30" s="27">
        <f>VLOOKUP(DD30,$X$28:$AF$31,8,FALSE)</f>
        <v>-8</v>
      </c>
      <c r="DL30" s="27">
        <f>VLOOKUP(DD30,$X$28:$AF$31,9,FALSE)</f>
        <v>3</v>
      </c>
    </row>
    <row r="31" spans="2:116" ht="22.5" customHeight="1" x14ac:dyDescent="0.3">
      <c r="B31" s="94">
        <v>24</v>
      </c>
      <c r="C31" s="95">
        <v>45463</v>
      </c>
      <c r="D31" s="96">
        <v>0.80208333333333337</v>
      </c>
      <c r="E31" s="156" t="s">
        <v>107</v>
      </c>
      <c r="F31" s="3">
        <v>3</v>
      </c>
      <c r="G31" s="3">
        <v>6</v>
      </c>
      <c r="H31" s="157" t="s">
        <v>109</v>
      </c>
      <c r="I31" s="150" t="s">
        <v>66</v>
      </c>
      <c r="J31" s="5"/>
      <c r="K31" s="6" t="e">
        <f>IF(#REF!&lt;&gt;"",IF(#REF!&gt;#REF!,#REF!,IF(#REF!&gt;#REF!,#REF!,"Empate")),"")</f>
        <v>#REF!</v>
      </c>
      <c r="L31" s="6" t="e">
        <f>IF(#REF!&lt;&gt;"",IF(#REF!&lt;#REF!,#REF!,IF(#REF!&lt;#REF!,#REF!,"Empate")),"")</f>
        <v>#REF!</v>
      </c>
      <c r="N31" s="191" t="s">
        <v>113</v>
      </c>
      <c r="O31" s="130">
        <v>3</v>
      </c>
      <c r="P31" s="131">
        <v>0</v>
      </c>
      <c r="Q31" s="131">
        <v>0</v>
      </c>
      <c r="R31" s="131">
        <v>3</v>
      </c>
      <c r="S31" s="131">
        <v>1</v>
      </c>
      <c r="T31" s="131">
        <v>16</v>
      </c>
      <c r="U31" s="131">
        <v>-15</v>
      </c>
      <c r="V31" s="132">
        <v>0</v>
      </c>
      <c r="X31" s="4" t="s">
        <v>95</v>
      </c>
      <c r="Y31" s="39">
        <f>DCOUNT($E$5:$F$26,$F$5,$AA32:$AA33)+DCOUNT($G$5:$H$26,$G$5,$AA32:$AA33)</f>
        <v>2</v>
      </c>
      <c r="Z31" s="39">
        <f>COUNTIF($K$6:$K$34,AA33)</f>
        <v>2</v>
      </c>
      <c r="AA31" s="39">
        <f>Y31-Z31-AB31</f>
        <v>0</v>
      </c>
      <c r="AB31" s="39">
        <f>COUNTIF($L$6:$L$34,AA33)</f>
        <v>0</v>
      </c>
      <c r="AC31" s="39">
        <f>DSUM($E$5:$F$26,$F$5,$AA32:$AA33)+DSUM($G$5:$H$26,$G$5,$AA32:$AA33)</f>
        <v>22</v>
      </c>
      <c r="AD31" s="39">
        <f>DSUM($E$5:$G$26,$G$5,$AA32:$AA33)+DSUM($F$5:$H$26,$F$5,$AA32:$AA33)</f>
        <v>5</v>
      </c>
      <c r="AE31" s="39">
        <f>AC31-AD31</f>
        <v>17</v>
      </c>
      <c r="AF31" s="40">
        <f>Z31*3+AA31*1</f>
        <v>6</v>
      </c>
      <c r="AH31" s="41" t="str">
        <f>X31</f>
        <v>Estoril Élite</v>
      </c>
      <c r="AI31" s="42">
        <f>AF31</f>
        <v>6</v>
      </c>
      <c r="AJ31" s="43" t="str">
        <f>AH31</f>
        <v>Estoril Élite</v>
      </c>
      <c r="AK31" s="42">
        <f>VLOOKUP(AJ31,X28:AF31,9,FALSE)</f>
        <v>6</v>
      </c>
      <c r="AL31" s="43" t="str">
        <f>AJ31</f>
        <v>Estoril Élite</v>
      </c>
      <c r="AM31" s="42">
        <f>VLOOKUP(AL31,X28:AF31,9,FALSE)</f>
        <v>6</v>
      </c>
      <c r="AN31" s="44" t="str">
        <f>IF(AM31&lt;=AM28,AL31,AL28)</f>
        <v>Estoril Élite</v>
      </c>
      <c r="AO31" s="42">
        <f>VLOOKUP(AN31,X28:AF31,9,FALSE)</f>
        <v>6</v>
      </c>
      <c r="AP31" s="43" t="str">
        <f>AN31</f>
        <v>Estoril Élite</v>
      </c>
      <c r="AQ31" s="42">
        <f>VLOOKUP(AP31,X28:AF31,9,FALSE)</f>
        <v>6</v>
      </c>
      <c r="AR31" s="44" t="str">
        <f>IF(AQ31&lt;=AQ29,AP31,AP29)</f>
        <v>Maristas</v>
      </c>
      <c r="AS31" s="42">
        <f>VLOOKUP(AR31,X28:AF31,9,FALSE)</f>
        <v>3</v>
      </c>
      <c r="AT31" s="44" t="str">
        <f>IF(AS31&lt;=AS30,AR31,AR30)</f>
        <v>Porto Salvo</v>
      </c>
      <c r="AU31" s="45">
        <f>VLOOKUP(AT31,X28:AF31,9,FALSE)</f>
        <v>0</v>
      </c>
      <c r="AV31" s="46" t="str">
        <f>AT31</f>
        <v>Porto Salvo</v>
      </c>
      <c r="AW31" s="47">
        <f>AU31</f>
        <v>0</v>
      </c>
      <c r="AX31" s="42">
        <f>VLOOKUP(AV31,X28:AF31,8,FALSE)</f>
        <v>0</v>
      </c>
      <c r="AY31" s="43" t="str">
        <f>AV31</f>
        <v>Porto Salvo</v>
      </c>
      <c r="AZ31" s="42">
        <f>VLOOKUP(AY31,X28:AF31,9,FALSE)</f>
        <v>0</v>
      </c>
      <c r="BA31" s="42">
        <f>VLOOKUP(AY31,X28:AF31,8,FALSE)</f>
        <v>0</v>
      </c>
      <c r="BB31" s="43" t="str">
        <f>AY31</f>
        <v>Porto Salvo</v>
      </c>
      <c r="BC31" s="42">
        <f>VLOOKUP(BB31,X28:AF31,9,FALSE)</f>
        <v>0</v>
      </c>
      <c r="BD31" s="42">
        <f>VLOOKUP(BB31,X28:AF31,8,FALSE)</f>
        <v>0</v>
      </c>
      <c r="BE31" s="44" t="str">
        <f>IF(AND(BC30=BC31,BD31&gt;BD30),BB30,BB31)</f>
        <v>Porto Salvo</v>
      </c>
      <c r="BF31" s="48">
        <f>VLOOKUP(BE31,X28:AF31,9,FALSE)</f>
        <v>0</v>
      </c>
      <c r="BG31" s="49" t="str">
        <f>BE31</f>
        <v>Porto Salvo</v>
      </c>
      <c r="BI31" s="13" t="str">
        <f>BG31</f>
        <v>Porto Salvo</v>
      </c>
      <c r="BJ31" s="26">
        <f>VLOOKUP(BI31,X28:AF31,2,FALSE)</f>
        <v>0</v>
      </c>
      <c r="BK31" s="27">
        <f>VLOOKUP(BI31,X28:AF31,3,FALSE)</f>
        <v>0</v>
      </c>
      <c r="BL31" s="27">
        <f>VLOOKUP(BI31,X28:AF31,4,FALSE)</f>
        <v>0</v>
      </c>
      <c r="BM31" s="27">
        <f>VLOOKUP(BI31,X28:AF31,5,FALSE)</f>
        <v>0</v>
      </c>
      <c r="BN31" s="27">
        <f>VLOOKUP(BI31,X28:AF31,6,FALSE)</f>
        <v>0</v>
      </c>
      <c r="BO31" s="27">
        <f>VLOOKUP(BI31,X28:AF31,7,FALSE)</f>
        <v>0</v>
      </c>
      <c r="BP31" s="27">
        <f>VLOOKUP(BI31,X28:AF31,8,FALSE)</f>
        <v>0</v>
      </c>
      <c r="BQ31" s="27">
        <f>VLOOKUP(BI31,X28:AF31,9,FALSE)</f>
        <v>0</v>
      </c>
      <c r="BR31" s="1" t="str">
        <f>BI31</f>
        <v>Porto Salvo</v>
      </c>
      <c r="BS31" s="1">
        <f>VLOOKUP(BR31,BI28:BQ31,9,FALSE)</f>
        <v>0</v>
      </c>
      <c r="BT31" s="1">
        <f>VLOOKUP(BR31,BI28:BQ31,8,FALSE)</f>
        <v>0</v>
      </c>
      <c r="BU31" s="29" t="str">
        <f>IF(AND(BS30=BS31,BT31&gt;BT30),BR30,BR31)</f>
        <v>Porto Salvo</v>
      </c>
      <c r="BV31" s="29">
        <f>VLOOKUP(BU31,BI28:BQ31,9,FALSE)</f>
        <v>0</v>
      </c>
      <c r="BW31" s="29">
        <f>VLOOKUP(BU31,BI28:BQ31,8,FALSE)</f>
        <v>0</v>
      </c>
      <c r="BX31" s="29" t="str">
        <f>IF(AND(BV29=BV31,BW31&gt;BW29),BU29,BU31)</f>
        <v>Porto Salvo</v>
      </c>
      <c r="BY31" s="1">
        <f>VLOOKUP(BX31,BI28:BQ31,9,FALSE)</f>
        <v>0</v>
      </c>
      <c r="BZ31" s="12">
        <f>VLOOKUP(BX31,BI28:BQ31,8,FALSE)</f>
        <v>0</v>
      </c>
      <c r="CA31" s="30" t="str">
        <f>IF(AND(BY28=BY31,BZ31&gt;BZ28),BX28,BX31)</f>
        <v>Porto Salvo</v>
      </c>
      <c r="CB31" s="1">
        <f>VLOOKUP(CA31,BI28:BQ31,9,FALSE)</f>
        <v>0</v>
      </c>
      <c r="CC31" s="1">
        <f>VLOOKUP(CA31,BI28:BQ31,8,FALSE)</f>
        <v>0</v>
      </c>
      <c r="CD31" s="12">
        <f>VLOOKUP(CA31,BI28:BQ31,6,FALSE)</f>
        <v>0</v>
      </c>
      <c r="CE31" s="29" t="str">
        <f>IF(AND(CB30=CB31,CC30=CC31,CD31&gt;CD30),CA30,CA31)</f>
        <v>Porto Salvo</v>
      </c>
      <c r="CF31" s="1">
        <f>VLOOKUP(CE31,BI28:BQ31,9,FALSE)</f>
        <v>0</v>
      </c>
      <c r="CG31" s="1">
        <f>VLOOKUP(CE31,BI28:BQ31,8,FALSE)</f>
        <v>0</v>
      </c>
      <c r="CH31" s="1">
        <f>VLOOKUP(CE31,BI28:BQ31,6,FALSE)</f>
        <v>0</v>
      </c>
      <c r="CI31" s="29" t="str">
        <f>IF(AND(CF29=CF31,CG29=CG31,CH31&gt;CH29),CE29,CE31)</f>
        <v>Porto Salvo</v>
      </c>
      <c r="CJ31" s="1">
        <f>VLOOKUP(CI31,BI28:BQ31,9,FALSE)</f>
        <v>0</v>
      </c>
      <c r="CK31" s="1">
        <f>VLOOKUP(CI31,BI28:BQ31,8,FALSE)</f>
        <v>0</v>
      </c>
      <c r="CL31" s="1">
        <f>VLOOKUP(CI31,BI28:BQ31,6,FALSE)</f>
        <v>0</v>
      </c>
      <c r="CM31" s="28" t="str">
        <f>IF(AND(CJ28=CJ31,CK28=CK31,CL31&gt;CL28),CI28,CI31)</f>
        <v>Porto Salvo</v>
      </c>
      <c r="CN31" s="1">
        <f>VLOOKUP(CM31,BI28:BQ31,9,FALSE)</f>
        <v>0</v>
      </c>
      <c r="CO31" s="1">
        <f>VLOOKUP(CM31,BI28:BQ31,8,FALSE)</f>
        <v>0</v>
      </c>
      <c r="CP31" s="1">
        <f>VLOOKUP(CM31,BI28:BQ31,6,FALSE)</f>
        <v>0</v>
      </c>
      <c r="CQ31" s="13" t="str">
        <f>CM31</f>
        <v>Porto Salvo</v>
      </c>
      <c r="CR31" s="26">
        <f>VLOOKUP(CQ31,$X$28:$AF$31,2,FALSE)</f>
        <v>0</v>
      </c>
      <c r="CS31" s="27">
        <f>VLOOKUP(CQ31,$X$28:$AF$31,3,FALSE)</f>
        <v>0</v>
      </c>
      <c r="CT31" s="27">
        <f>VLOOKUP(CQ31,$X$28:$AF$31,4,FALSE)</f>
        <v>0</v>
      </c>
      <c r="CU31" s="27">
        <f>VLOOKUP(CQ31,$X$28:$AF$31,5,FALSE)</f>
        <v>0</v>
      </c>
      <c r="CV31" s="27">
        <f>VLOOKUP(CQ31,$X$28:$AF$31,6,FALSE)</f>
        <v>0</v>
      </c>
      <c r="CW31" s="27">
        <f>VLOOKUP(CQ31,$X$28:$AF$31,7,FALSE)</f>
        <v>0</v>
      </c>
      <c r="CX31" s="27">
        <f>VLOOKUP(CQ31,$X$28:$AF$31,8,FALSE)</f>
        <v>0</v>
      </c>
      <c r="CY31" s="27">
        <f>VLOOKUP(CQ31,$X$28:$AF$31,9,FALSE)</f>
        <v>0</v>
      </c>
      <c r="DA31" s="1" t="str">
        <f>IF(ISNA(VLOOKUP(CQ31,K$6:L$24,1,FALSE))=TRUE,CM31,VLOOKUP(CQ31,K$6:L$24,1,FALSE))</f>
        <v>Porto Salvo</v>
      </c>
      <c r="DB31" s="1" t="str">
        <f>IF(ISNA(VLOOKUP(CQ31,K$6:L$24,2,FALSE))=TRUE,CM31,VLOOKUP(CQ31,K$6:L$24,2,FALSE))</f>
        <v>Porto Salvo</v>
      </c>
      <c r="DD31" s="1" t="str">
        <f>IF(DD30=CM31,CM30,IF(AND(CR32=CR31,CY32=CY31,DA32=CM32,DB32=CM31),DA32,CM31))</f>
        <v>Porto Salvo</v>
      </c>
      <c r="DE31" s="26">
        <f>VLOOKUP(DD31,$X$28:$AF$31,2,FALSE)</f>
        <v>0</v>
      </c>
      <c r="DF31" s="27">
        <f>VLOOKUP(DD31,$X$28:$AF$31,3,FALSE)</f>
        <v>0</v>
      </c>
      <c r="DG31" s="27">
        <f>VLOOKUP(DD31,$X$28:$AF$31,4,FALSE)</f>
        <v>0</v>
      </c>
      <c r="DH31" s="27">
        <f>VLOOKUP(DD31,$X$28:$AF$31,5,FALSE)</f>
        <v>0</v>
      </c>
      <c r="DI31" s="27">
        <f>VLOOKUP(DD31,$X$28:$AF$31,6,FALSE)</f>
        <v>0</v>
      </c>
      <c r="DJ31" s="27">
        <f>VLOOKUP(DD31,$X$28:$AF$31,7,FALSE)</f>
        <v>0</v>
      </c>
      <c r="DK31" s="27">
        <f>VLOOKUP(DD31,$X$28:$AF$31,8,FALSE)</f>
        <v>0</v>
      </c>
      <c r="DL31" s="27">
        <f>VLOOKUP(DD31,$X$28:$AF$31,9,FALSE)</f>
        <v>0</v>
      </c>
    </row>
    <row r="32" spans="2:116" ht="22.5" customHeight="1" x14ac:dyDescent="0.3">
      <c r="B32" s="94">
        <v>25</v>
      </c>
      <c r="C32" s="95">
        <v>45463</v>
      </c>
      <c r="D32" s="96">
        <v>0.80208333333333337</v>
      </c>
      <c r="E32" s="156" t="s">
        <v>111</v>
      </c>
      <c r="F32" s="3">
        <v>13</v>
      </c>
      <c r="G32" s="3">
        <v>0</v>
      </c>
      <c r="H32" s="158" t="s">
        <v>116</v>
      </c>
      <c r="I32" s="150" t="s">
        <v>96</v>
      </c>
      <c r="J32" s="5"/>
      <c r="K32" s="6" t="e">
        <f>IF(#REF!&lt;&gt;"",IF(#REF!&gt;#REF!,#REF!,IF(#REF!&gt;#REF!,#REF!,"Empate")),"")</f>
        <v>#REF!</v>
      </c>
      <c r="L32" s="6" t="e">
        <f>IF(#REF!&lt;&gt;"",IF(#REF!&lt;#REF!,#REF!,IF(#REF!&lt;#REF!,#REF!,"Empate")),"")</f>
        <v>#REF!</v>
      </c>
      <c r="N32" s="112"/>
      <c r="O32" s="113"/>
      <c r="P32" s="113"/>
      <c r="Q32" s="113"/>
      <c r="R32" s="113"/>
      <c r="S32" s="113"/>
      <c r="T32" s="113"/>
      <c r="U32" s="113"/>
      <c r="V32" s="113"/>
      <c r="X32" s="50" t="s">
        <v>78</v>
      </c>
      <c r="Y32" s="50" t="s">
        <v>78</v>
      </c>
      <c r="Z32" s="50" t="s">
        <v>78</v>
      </c>
      <c r="AA32" s="50" t="s">
        <v>78</v>
      </c>
      <c r="AB32" s="15"/>
      <c r="AC32" s="15"/>
      <c r="AD32" s="15"/>
      <c r="AE32" s="15"/>
      <c r="AF32" s="15"/>
      <c r="BG32"/>
    </row>
    <row r="33" spans="2:116" ht="22.5" customHeight="1" x14ac:dyDescent="0.3">
      <c r="B33" s="210" t="s">
        <v>15</v>
      </c>
      <c r="C33" s="211"/>
      <c r="D33" s="211"/>
      <c r="E33" s="211"/>
      <c r="F33" s="211"/>
      <c r="G33" s="211"/>
      <c r="H33" s="211"/>
      <c r="I33" s="211"/>
      <c r="J33" s="212"/>
      <c r="K33" s="6" t="e">
        <f>IF(#REF!&lt;&gt;"",IF(#REF!&gt;#REF!,#REF!,IF(#REF!&gt;#REF!,#REF!,"Empate")),"")</f>
        <v>#REF!</v>
      </c>
      <c r="L33" s="6" t="e">
        <f>IF(#REF!&lt;&gt;"",IF(#REF!&lt;#REF!,#REF!,IF(#REF!&lt;#REF!,#REF!,"Empate")),"")</f>
        <v>#REF!</v>
      </c>
      <c r="N33" s="1"/>
      <c r="X33" s="15" t="s">
        <v>94</v>
      </c>
      <c r="Y33" s="15" t="s">
        <v>86</v>
      </c>
      <c r="Z33" s="15" t="s">
        <v>87</v>
      </c>
      <c r="AA33" s="15" t="s">
        <v>95</v>
      </c>
      <c r="AB33" s="15"/>
      <c r="AC33" s="15"/>
      <c r="AD33" s="15"/>
      <c r="AE33" s="15"/>
      <c r="AF33" s="15"/>
      <c r="BG33"/>
    </row>
    <row r="34" spans="2:116" ht="22.5" customHeight="1" x14ac:dyDescent="0.2">
      <c r="B34" s="94">
        <v>30</v>
      </c>
      <c r="C34" s="95">
        <v>45464</v>
      </c>
      <c r="D34" s="96">
        <v>0.80208333333333337</v>
      </c>
      <c r="E34" s="153" t="s">
        <v>106</v>
      </c>
      <c r="F34" s="3">
        <v>2</v>
      </c>
      <c r="G34" s="3">
        <v>3</v>
      </c>
      <c r="H34" s="156" t="s">
        <v>109</v>
      </c>
      <c r="I34" s="150" t="s">
        <v>98</v>
      </c>
      <c r="J34" s="5"/>
      <c r="K34" s="6" t="e">
        <f>IF(#REF!&lt;&gt;"",IF(#REF!&gt;#REF!,#REF!,IF(#REF!&gt;#REF!,#REF!,"Empate")),"")</f>
        <v>#REF!</v>
      </c>
      <c r="L34" s="6" t="e">
        <f>IF(#REF!&lt;&gt;"",IF(#REF!&lt;#REF!,#REF!,IF(#REF!&lt;#REF!,#REF!,"Empate")),"")</f>
        <v>#REF!</v>
      </c>
      <c r="N34" s="1"/>
      <c r="X34" s="7"/>
      <c r="Y34" s="8" t="s">
        <v>17</v>
      </c>
      <c r="Z34" s="8" t="s">
        <v>18</v>
      </c>
      <c r="AA34" s="8" t="s">
        <v>12</v>
      </c>
      <c r="AB34" s="8" t="s">
        <v>11</v>
      </c>
      <c r="AC34" s="8" t="s">
        <v>3</v>
      </c>
      <c r="AD34" s="8" t="s">
        <v>4</v>
      </c>
      <c r="AE34" s="8" t="s">
        <v>19</v>
      </c>
      <c r="AF34" s="9" t="s">
        <v>20</v>
      </c>
      <c r="BI34" s="10"/>
      <c r="BJ34" s="11" t="s">
        <v>17</v>
      </c>
      <c r="BK34" s="11" t="s">
        <v>18</v>
      </c>
      <c r="BL34" s="11" t="s">
        <v>12</v>
      </c>
      <c r="BM34" s="11" t="s">
        <v>11</v>
      </c>
      <c r="BN34" s="11" t="s">
        <v>3</v>
      </c>
      <c r="BO34" s="11" t="s">
        <v>4</v>
      </c>
      <c r="BP34" s="11" t="s">
        <v>19</v>
      </c>
      <c r="BQ34" s="11" t="s">
        <v>20</v>
      </c>
      <c r="BR34" s="12"/>
      <c r="BS34" s="12"/>
      <c r="BT34" s="12"/>
      <c r="BU34" s="12"/>
      <c r="BV34" s="12"/>
      <c r="BW34" s="12"/>
      <c r="BX34" s="12"/>
      <c r="BY34" s="13"/>
      <c r="BZ34" s="13"/>
      <c r="CQ34" s="10"/>
      <c r="CR34" s="11" t="s">
        <v>17</v>
      </c>
      <c r="CS34" s="11" t="s">
        <v>18</v>
      </c>
      <c r="CT34" s="11" t="s">
        <v>12</v>
      </c>
      <c r="CU34" s="11" t="s">
        <v>11</v>
      </c>
      <c r="CV34" s="11" t="s">
        <v>3</v>
      </c>
      <c r="CW34" s="11" t="s">
        <v>4</v>
      </c>
      <c r="CX34" s="11" t="s">
        <v>19</v>
      </c>
      <c r="CY34" s="11" t="s">
        <v>20</v>
      </c>
      <c r="DE34" s="11" t="s">
        <v>17</v>
      </c>
      <c r="DF34" s="11" t="s">
        <v>18</v>
      </c>
      <c r="DG34" s="11" t="s">
        <v>12</v>
      </c>
      <c r="DH34" s="11" t="s">
        <v>11</v>
      </c>
      <c r="DI34" s="11" t="s">
        <v>3</v>
      </c>
      <c r="DJ34" s="11" t="s">
        <v>4</v>
      </c>
      <c r="DK34" s="11" t="s">
        <v>19</v>
      </c>
      <c r="DL34" s="11" t="s">
        <v>20</v>
      </c>
    </row>
    <row r="35" spans="2:116" ht="22.5" customHeight="1" x14ac:dyDescent="0.3">
      <c r="B35" s="94">
        <v>31</v>
      </c>
      <c r="C35" s="95">
        <v>45464</v>
      </c>
      <c r="D35" s="96">
        <v>0.80208333333333337</v>
      </c>
      <c r="E35" s="156" t="s">
        <v>105</v>
      </c>
      <c r="F35" s="3">
        <v>2</v>
      </c>
      <c r="G35" s="3">
        <v>3</v>
      </c>
      <c r="H35" s="156" t="s">
        <v>111</v>
      </c>
      <c r="I35" s="150" t="s">
        <v>66</v>
      </c>
      <c r="J35" s="159"/>
      <c r="K35" s="111"/>
      <c r="L35" s="111"/>
      <c r="N35" s="1"/>
      <c r="X35" s="14" t="s">
        <v>80</v>
      </c>
      <c r="Y35" s="15">
        <f>DCOUNT($E$5:$F$26,$F$5,$X40:$X41)+DCOUNT($G$5:$H$26,$G$5,$X40:$X41)</f>
        <v>0</v>
      </c>
      <c r="Z35" s="15">
        <f>COUNTIF($K$6:$K$34,X41)</f>
        <v>0</v>
      </c>
      <c r="AA35" s="15">
        <f>Y35-Z35-AB35</f>
        <v>0</v>
      </c>
      <c r="AB35" s="15">
        <f>COUNTIF($L$6:$L$34,X41)</f>
        <v>0</v>
      </c>
      <c r="AC35" s="15">
        <f>DSUM($E$5:$F$26,$F$5,$X40:$X41)+DSUM($G$5:$H$26,$G$5,$X40:$X41)</f>
        <v>0</v>
      </c>
      <c r="AD35" s="15">
        <f>DSUM($E$5:$G$26,$G$5,$X40:$X41)+DSUM($F$5:$H$26,$F$5,$X40:$X41)</f>
        <v>0</v>
      </c>
      <c r="AE35" s="15">
        <f>AC35-AD35</f>
        <v>0</v>
      </c>
      <c r="AF35" s="16">
        <f>Z35*3+AA35*1</f>
        <v>0</v>
      </c>
      <c r="AH35" s="17" t="str">
        <f>X35</f>
        <v>Dragon Force</v>
      </c>
      <c r="AI35" s="18">
        <f>AF35</f>
        <v>0</v>
      </c>
      <c r="AJ35" s="19" t="str">
        <f>IF(AI35&gt;=AI36,AH35,AH36)</f>
        <v>Dragon Force</v>
      </c>
      <c r="AK35" s="18">
        <f>VLOOKUP(AJ35,X35:AF38,9,FALSE)</f>
        <v>0</v>
      </c>
      <c r="AL35" s="19" t="str">
        <f>IF(AK35&gt;=AK37,AJ35,AJ37)</f>
        <v>Torre</v>
      </c>
      <c r="AM35" s="18">
        <f>VLOOKUP(AL35,X35:AF38,9,FALSE)</f>
        <v>3</v>
      </c>
      <c r="AN35" s="19" t="str">
        <f>IF(AM35&gt;=AM38,AL35,AL38)</f>
        <v>Torre</v>
      </c>
      <c r="AO35" s="18">
        <f>VLOOKUP(AN35,X35:AF38,9,FALSE)</f>
        <v>3</v>
      </c>
      <c r="AP35" s="19"/>
      <c r="AQ35" s="20"/>
      <c r="AR35" s="20"/>
      <c r="AS35" s="20"/>
      <c r="AT35" s="20"/>
      <c r="AU35" s="21"/>
      <c r="AV35" s="22" t="str">
        <f>AN35</f>
        <v>Torre</v>
      </c>
      <c r="AW35" s="23">
        <f>AO35</f>
        <v>3</v>
      </c>
      <c r="AX35" s="18">
        <f>VLOOKUP(AV35,X35:AF38,8,FALSE)</f>
        <v>11</v>
      </c>
      <c r="AY35" s="19" t="str">
        <f>IF(AND(AW35=AW36,AX36&gt;AX35),AV36,AV35)</f>
        <v>Torre</v>
      </c>
      <c r="AZ35" s="18"/>
      <c r="BA35" s="18"/>
      <c r="BB35" s="20"/>
      <c r="BC35" s="20"/>
      <c r="BD35" s="20"/>
      <c r="BE35" s="20"/>
      <c r="BF35" s="24">
        <f>AW35</f>
        <v>3</v>
      </c>
      <c r="BG35" s="25" t="str">
        <f>AY35</f>
        <v>Torre</v>
      </c>
      <c r="BI35" s="13" t="str">
        <f>BG35</f>
        <v>Torre</v>
      </c>
      <c r="BJ35" s="26">
        <f>VLOOKUP(BI35,X35:AF38,2,FALSE)</f>
        <v>2</v>
      </c>
      <c r="BK35" s="27">
        <f>VLOOKUP(BI35,X35:AF38,3,FALSE)</f>
        <v>1</v>
      </c>
      <c r="BL35" s="27">
        <f>VLOOKUP(BI35,X35:AF38,4,FALSE)</f>
        <v>0</v>
      </c>
      <c r="BM35" s="27">
        <f>VLOOKUP(BI35,X35:AF38,5,FALSE)</f>
        <v>1</v>
      </c>
      <c r="BN35" s="27">
        <f>VLOOKUP(BI35,X35:AF38,6,FALSE)</f>
        <v>14</v>
      </c>
      <c r="BO35" s="27">
        <f>VLOOKUP(BI35,X35:AF38,7,FALSE)</f>
        <v>3</v>
      </c>
      <c r="BP35" s="27">
        <f>VLOOKUP(BI35,X35:AF38,8,FALSE)</f>
        <v>11</v>
      </c>
      <c r="BQ35" s="27">
        <f>VLOOKUP(BI35,X35:AF38,9,FALSE)</f>
        <v>3</v>
      </c>
      <c r="BR35" s="1" t="str">
        <f>BI35</f>
        <v>Torre</v>
      </c>
      <c r="BS35" s="1">
        <f>VLOOKUP(BR35,BI35:BQ38,9,FALSE)</f>
        <v>3</v>
      </c>
      <c r="BT35" s="1">
        <f>VLOOKUP(BR35,BI35:BQ38,8,FALSE)</f>
        <v>11</v>
      </c>
      <c r="BU35" s="28" t="str">
        <f>IF(AND(BS35=BS36,BT36&gt;BT35),BR36,BR35)</f>
        <v>Torre</v>
      </c>
      <c r="BV35" s="29">
        <f>VLOOKUP(BU35,BI35:BQ38,9,FALSE)</f>
        <v>3</v>
      </c>
      <c r="BW35" s="29">
        <f>VLOOKUP(BU35,BI35:BQ38,8,FALSE)</f>
        <v>11</v>
      </c>
      <c r="BX35" s="28" t="str">
        <f>IF(AND(BV35=BV37,BW37&gt;BW35),BU37,BU35)</f>
        <v>Torre</v>
      </c>
      <c r="BY35" s="1">
        <f>VLOOKUP(BX35,BI35:BQ38,9,FALSE)</f>
        <v>3</v>
      </c>
      <c r="BZ35" s="12">
        <f>VLOOKUP(BX35,BI35:BQ38,8,FALSE)</f>
        <v>11</v>
      </c>
      <c r="CA35" s="30" t="str">
        <f>IF(AND(BY35=BY38,BZ38&gt;BZ35),BX38,BX35)</f>
        <v>Torre</v>
      </c>
      <c r="CB35" s="1">
        <f>VLOOKUP(CA35,BI35:BQ38,9,FALSE)</f>
        <v>3</v>
      </c>
      <c r="CC35" s="1">
        <f>VLOOKUP(CA35,BI35:BQ38,8,FALSE)</f>
        <v>11</v>
      </c>
      <c r="CD35" s="12">
        <f>VLOOKUP(CA35,BI35:BQ38,6,FALSE)</f>
        <v>14</v>
      </c>
      <c r="CE35" s="28" t="str">
        <f>IF(AND(CB35=CB36,CC35=CC36,CD36&gt;CD35),CA36,CA35)</f>
        <v>Torre</v>
      </c>
      <c r="CF35" s="1">
        <f>VLOOKUP(CE35,BI35:BQ38,9,FALSE)</f>
        <v>3</v>
      </c>
      <c r="CG35" s="1">
        <f>VLOOKUP(CE35,BI35:BQ38,8,FALSE)</f>
        <v>11</v>
      </c>
      <c r="CH35" s="1">
        <f>VLOOKUP(CE35,BI35:BQ38,6,FALSE)</f>
        <v>14</v>
      </c>
      <c r="CI35" s="28" t="str">
        <f>IF(AND(CF35=CF37,CG35=CG37,CH37&gt;CH35),CE37,CE35)</f>
        <v>Torre</v>
      </c>
      <c r="CJ35" s="1">
        <f>VLOOKUP(CI35,BI35:BQ38,9,FALSE)</f>
        <v>3</v>
      </c>
      <c r="CK35" s="1">
        <f>VLOOKUP(CI35,BI35:BQ38,8,FALSE)</f>
        <v>11</v>
      </c>
      <c r="CL35" s="1">
        <f>VLOOKUP(CI35,BI35:BQ38,6,FALSE)</f>
        <v>14</v>
      </c>
      <c r="CM35" s="28" t="str">
        <f>IF(AND(CJ35=CJ38,CK35=CK38,CL38&gt;CL35),CI38,CI35)</f>
        <v>Torre</v>
      </c>
      <c r="CN35" s="1">
        <f>VLOOKUP(CM35,BI35:BQ38,9,FALSE)</f>
        <v>3</v>
      </c>
      <c r="CO35" s="1">
        <f>VLOOKUP(CM35,BI35:BQ38,8,FALSE)</f>
        <v>11</v>
      </c>
      <c r="CP35" s="1">
        <f>VLOOKUP(CM35,BI35:BQ38,6,FALSE)</f>
        <v>14</v>
      </c>
      <c r="CQ35" s="13" t="str">
        <f>CM35</f>
        <v>Torre</v>
      </c>
      <c r="CR35" s="26">
        <f>VLOOKUP(CQ35,$X$35:$AF$38,2,FALSE)</f>
        <v>2</v>
      </c>
      <c r="CS35" s="27">
        <f>VLOOKUP(CQ35,$X$35:$AF$38,3,FALSE)</f>
        <v>1</v>
      </c>
      <c r="CT35" s="27">
        <f>VLOOKUP(CQ35,$X$35:$AF$38,4,FALSE)</f>
        <v>0</v>
      </c>
      <c r="CU35" s="27">
        <f>VLOOKUP(CQ35,$X$35:$AF$38,5,FALSE)</f>
        <v>1</v>
      </c>
      <c r="CV35" s="27">
        <f>VLOOKUP(CQ35,$X$35:$AF$38,6,FALSE)</f>
        <v>14</v>
      </c>
      <c r="CW35" s="27">
        <f>VLOOKUP(CQ35,$X$35:$AF$38,7,FALSE)</f>
        <v>3</v>
      </c>
      <c r="CX35" s="27">
        <f>VLOOKUP(CQ35,$X$35:$AF$38,8,FALSE)</f>
        <v>11</v>
      </c>
      <c r="CY35" s="27">
        <f>VLOOKUP(CQ35,$X$35:$AF$38,9,FALSE)</f>
        <v>3</v>
      </c>
      <c r="DA35" s="1" t="str">
        <f>IF(ISNA(VLOOKUP(CQ35,K$6:L$24,1,FALSE))=TRUE,CM38,VLOOKUP(CQ35,K$6:L$24,1,FALSE))</f>
        <v>Central 32</v>
      </c>
      <c r="DB35" s="1" t="str">
        <f>IF(ISNA(VLOOKUP(CQ35,K$6:L$24,2,FALSE))=TRUE,CM38,VLOOKUP(CQ35,K$6:L$24,2,FALSE))</f>
        <v>Central 32</v>
      </c>
      <c r="DD35" s="1" t="str">
        <f>IF(AND(CR36=CR35,CY36=CY35,DA36=CM36,DB36=CM35),DA36,CM35)</f>
        <v>Torre</v>
      </c>
      <c r="DE35" s="26">
        <f>VLOOKUP(DD35,$X$35:$AF$38,2,FALSE)</f>
        <v>2</v>
      </c>
      <c r="DF35" s="27">
        <f>VLOOKUP(DD35,$X$35:$AF$38,3,FALSE)</f>
        <v>1</v>
      </c>
      <c r="DG35" s="27">
        <f>VLOOKUP(DD35,$X$35:$AF$38,4,FALSE)</f>
        <v>0</v>
      </c>
      <c r="DH35" s="27">
        <f>VLOOKUP(DD35,$X$35:$AF$38,5,FALSE)</f>
        <v>1</v>
      </c>
      <c r="DI35" s="27">
        <f>VLOOKUP(DD35,$X$35:$AF$38,6,FALSE)</f>
        <v>14</v>
      </c>
      <c r="DJ35" s="27">
        <f>VLOOKUP(DD35,$X$35:$AF$38,7,FALSE)</f>
        <v>3</v>
      </c>
      <c r="DK35" s="27">
        <f>VLOOKUP(DD35,$X$35:$AF$38,8,FALSE)</f>
        <v>11</v>
      </c>
      <c r="DL35" s="27">
        <f>VLOOKUP(DD35,$X$35:$AF$38,9,FALSE)</f>
        <v>3</v>
      </c>
    </row>
    <row r="36" spans="2:116" ht="22.5" customHeight="1" x14ac:dyDescent="0.3">
      <c r="B36" s="210" t="s">
        <v>16</v>
      </c>
      <c r="C36" s="211"/>
      <c r="D36" s="211"/>
      <c r="E36" s="211"/>
      <c r="F36" s="211"/>
      <c r="G36" s="211"/>
      <c r="H36" s="211"/>
      <c r="I36" s="211"/>
      <c r="J36" s="212"/>
      <c r="N36" s="1"/>
      <c r="X36" s="14" t="s">
        <v>81</v>
      </c>
      <c r="Y36" s="15">
        <f>DCOUNT($E$5:$F$26,$F$5,$Y40:$Y41)+DCOUNT($G$5:$H$26,$G$5,$Y40:$Y41)</f>
        <v>0</v>
      </c>
      <c r="Z36" s="15">
        <f>COUNTIF($K$6:$K$34,Y41)</f>
        <v>0</v>
      </c>
      <c r="AA36" s="15">
        <f>Y36-Z36-AB36</f>
        <v>0</v>
      </c>
      <c r="AB36" s="15">
        <f>COUNTIF($L$6:$L$34,Y41)</f>
        <v>0</v>
      </c>
      <c r="AC36" s="15">
        <f>DSUM($E$5:$F$26,$F$5,$Y40:$Y41)+DSUM($G$5:$H$26,$G$5,$Y40:$Y41)</f>
        <v>0</v>
      </c>
      <c r="AD36" s="15">
        <f>DSUM($E$5:$G$26,$G$5,$Y40:$Y41)+DSUM($F$5:$H$26,$F$5,$Y40:$Y41)</f>
        <v>0</v>
      </c>
      <c r="AE36" s="15">
        <f>AC36-AD36</f>
        <v>0</v>
      </c>
      <c r="AF36" s="16">
        <f>Z36*3+AA36*1</f>
        <v>0</v>
      </c>
      <c r="AH36" s="31" t="str">
        <f>X36</f>
        <v>1º Dezembro "A"</v>
      </c>
      <c r="AI36" s="32">
        <f>AF36</f>
        <v>0</v>
      </c>
      <c r="AJ36" s="30" t="str">
        <f>IF(AI36&lt;=AI35,AH36,AH35)</f>
        <v>1º Dezembro "A"</v>
      </c>
      <c r="AK36" s="32">
        <f>VLOOKUP(AJ36,X35:AF38,9,FALSE)</f>
        <v>0</v>
      </c>
      <c r="AL36" s="10" t="str">
        <f>AJ36</f>
        <v>1º Dezembro "A"</v>
      </c>
      <c r="AM36" s="32">
        <f>VLOOKUP(AL36,X35:AF38,9,FALSE)</f>
        <v>0</v>
      </c>
      <c r="AN36" s="10" t="str">
        <f>AL36</f>
        <v>1º Dezembro "A"</v>
      </c>
      <c r="AO36" s="32">
        <f>VLOOKUP(AN36,X35:AF38,9,FALSE)</f>
        <v>0</v>
      </c>
      <c r="AP36" s="30" t="str">
        <f>IF(AO36&gt;=AO37,AN36,AN37)</f>
        <v>1º Dezembro "A"</v>
      </c>
      <c r="AQ36" s="32">
        <f>VLOOKUP(AP36,X35:AF38,9,FALSE)</f>
        <v>0</v>
      </c>
      <c r="AR36" s="30" t="str">
        <f>IF(AQ36&gt;=AQ38,AP36,AP38)</f>
        <v>1º Dezembro "A"</v>
      </c>
      <c r="AS36" s="32">
        <f>VLOOKUP(AR36,X35:AF38,9,FALSE)</f>
        <v>0</v>
      </c>
      <c r="AU36" s="33"/>
      <c r="AV36" s="34" t="str">
        <f>AR36</f>
        <v>1º Dezembro "A"</v>
      </c>
      <c r="AW36" s="35">
        <f>AS36</f>
        <v>0</v>
      </c>
      <c r="AX36" s="32">
        <f>VLOOKUP(AV36,X35:AF38,8,FALSE)</f>
        <v>0</v>
      </c>
      <c r="AY36" s="30" t="str">
        <f>IF(AND(AW35=AW36,AX36&gt;AX35),AV35,AV36)</f>
        <v>1º Dezembro "A"</v>
      </c>
      <c r="AZ36" s="32">
        <f>VLOOKUP(AY36,X35:AF38,9,FALSE)</f>
        <v>0</v>
      </c>
      <c r="BA36" s="32">
        <f>VLOOKUP(AY36,X35:AF38,8,FALSE)</f>
        <v>0</v>
      </c>
      <c r="BB36" s="30" t="str">
        <f>IF(AND(AZ36=AZ37,BA37&gt;BA36),AY37,AY36)</f>
        <v>1º Dezembro "A"</v>
      </c>
      <c r="BC36" s="32"/>
      <c r="BD36" s="32"/>
      <c r="BF36" s="36">
        <f>AZ36</f>
        <v>0</v>
      </c>
      <c r="BG36" s="37" t="str">
        <f>BB36</f>
        <v>1º Dezembro "A"</v>
      </c>
      <c r="BI36" s="13" t="str">
        <f>BG36</f>
        <v>1º Dezembro "A"</v>
      </c>
      <c r="BJ36" s="26">
        <f>VLOOKUP(BI36,X35:AF38,2,FALSE)</f>
        <v>0</v>
      </c>
      <c r="BK36" s="27">
        <f>VLOOKUP(BI36,X35:AF38,3,FALSE)</f>
        <v>0</v>
      </c>
      <c r="BL36" s="27">
        <f>VLOOKUP(BI36,X35:AF38,4,FALSE)</f>
        <v>0</v>
      </c>
      <c r="BM36" s="27">
        <f>VLOOKUP(BI36,X35:AF38,5,FALSE)</f>
        <v>0</v>
      </c>
      <c r="BN36" s="27">
        <f>VLOOKUP(BI36,X35:AF38,6,FALSE)</f>
        <v>0</v>
      </c>
      <c r="BO36" s="27">
        <f>VLOOKUP(BI36,X35:AF38,7,FALSE)</f>
        <v>0</v>
      </c>
      <c r="BP36" s="27">
        <f>VLOOKUP(BI36,X35:AF38,8,FALSE)</f>
        <v>0</v>
      </c>
      <c r="BQ36" s="27">
        <f>VLOOKUP(BI36,X35:AF38,9,FALSE)</f>
        <v>0</v>
      </c>
      <c r="BR36" s="1" t="str">
        <f>BI36</f>
        <v>1º Dezembro "A"</v>
      </c>
      <c r="BS36" s="1">
        <f>VLOOKUP(BR36,BI35:BQ38,9,FALSE)</f>
        <v>0</v>
      </c>
      <c r="BT36" s="1">
        <f>VLOOKUP(BR36,BI35:BQ38,8,FALSE)</f>
        <v>0</v>
      </c>
      <c r="BU36" s="28" t="str">
        <f>IF(AND(BS35=BS36,BT36&gt;BT35),BR35,BR36)</f>
        <v>1º Dezembro "A"</v>
      </c>
      <c r="BV36" s="29">
        <f>VLOOKUP(BU36,BI35:BQ38,9,FALSE)</f>
        <v>0</v>
      </c>
      <c r="BW36" s="29">
        <f>VLOOKUP(BU36,BI35:BQ38,8,FALSE)</f>
        <v>0</v>
      </c>
      <c r="BX36" s="29" t="str">
        <f>IF(AND(BV36=BV38,BW38&gt;BW36),BU38,BU36)</f>
        <v>1º Dezembro "A"</v>
      </c>
      <c r="BY36" s="1">
        <f>VLOOKUP(BX36,BI35:BQ38,9,FALSE)</f>
        <v>0</v>
      </c>
      <c r="BZ36" s="12">
        <f>VLOOKUP(BX36,BI35:BQ38,8,FALSE)</f>
        <v>0</v>
      </c>
      <c r="CA36" s="1" t="str">
        <f>IF(AND(BY36=BY37,BZ37&gt;BZ36),BX37,BX36)</f>
        <v>1º Dezembro "A"</v>
      </c>
      <c r="CB36" s="1">
        <f>VLOOKUP(CA36,BI35:BQ38,9,FALSE)</f>
        <v>0</v>
      </c>
      <c r="CC36" s="1">
        <f>VLOOKUP(CA36,BI35:BQ38,8,FALSE)</f>
        <v>0</v>
      </c>
      <c r="CD36" s="12">
        <f>VLOOKUP(CA36,BI35:BQ38,6,FALSE)</f>
        <v>0</v>
      </c>
      <c r="CE36" s="28" t="str">
        <f>IF(AND(CB35=CB36,CC35=CC36,CD36&gt;CD35),CA35,CA36)</f>
        <v>1º Dezembro "A"</v>
      </c>
      <c r="CF36" s="1">
        <f>VLOOKUP(CE36,BI35:BQ38,9,FALSE)</f>
        <v>0</v>
      </c>
      <c r="CG36" s="1">
        <f>VLOOKUP(CE36,BI35:BQ38,8,FALSE)</f>
        <v>0</v>
      </c>
      <c r="CH36" s="1">
        <f>VLOOKUP(CE36,BI35:BQ38,6,FALSE)</f>
        <v>0</v>
      </c>
      <c r="CI36" s="29" t="str">
        <f>IF(AND(CF36=CF38,CG36=CG38,CH38&gt;CH36),CE38,CE36)</f>
        <v>1º Dezembro "A"</v>
      </c>
      <c r="CJ36" s="1">
        <f>VLOOKUP(CI36,BI35:BQ38,9,FALSE)</f>
        <v>0</v>
      </c>
      <c r="CK36" s="1">
        <f>VLOOKUP(CI36,BI35:BQ38,8,FALSE)</f>
        <v>0</v>
      </c>
      <c r="CL36" s="1">
        <f>VLOOKUP(CI36,BI35:BQ38,6,FALSE)</f>
        <v>0</v>
      </c>
      <c r="CM36" s="29" t="str">
        <f>IF(AND(CJ36=CJ37,CK36=CK37,CL37&gt;CL36),CI37,CI36)</f>
        <v>1º Dezembro "A"</v>
      </c>
      <c r="CN36" s="1">
        <f>VLOOKUP(CM36,BI35:BQ38,9,FALSE)</f>
        <v>0</v>
      </c>
      <c r="CO36" s="1">
        <f>VLOOKUP(CM36,BI35:BQ38,8,FALSE)</f>
        <v>0</v>
      </c>
      <c r="CP36" s="1">
        <f>VLOOKUP(CM36,BI35:BQ38,6,FALSE)</f>
        <v>0</v>
      </c>
      <c r="CQ36" s="13" t="str">
        <f>CM36</f>
        <v>1º Dezembro "A"</v>
      </c>
      <c r="CR36" s="26">
        <f>VLOOKUP(CQ36,$X$35:$AF$38,2,FALSE)</f>
        <v>0</v>
      </c>
      <c r="CS36" s="27">
        <f>VLOOKUP(CQ36,$X$35:$AF$38,3,FALSE)</f>
        <v>0</v>
      </c>
      <c r="CT36" s="27">
        <f>VLOOKUP(CQ36,$X$35:$AF$38,4,FALSE)</f>
        <v>0</v>
      </c>
      <c r="CU36" s="27">
        <f>VLOOKUP(CQ36,$X$35:$AF$38,5,FALSE)</f>
        <v>0</v>
      </c>
      <c r="CV36" s="27">
        <f>VLOOKUP(CQ36,$X$35:$AF$38,6,FALSE)</f>
        <v>0</v>
      </c>
      <c r="CW36" s="27">
        <f>VLOOKUP(CQ36,$X$35:$AF$38,7,FALSE)</f>
        <v>0</v>
      </c>
      <c r="CX36" s="27">
        <f>VLOOKUP(CQ36,$X$35:$AF$38,8,FALSE)</f>
        <v>0</v>
      </c>
      <c r="CY36" s="27">
        <f>VLOOKUP(CQ36,$X$35:$AF$38,9,FALSE)</f>
        <v>0</v>
      </c>
      <c r="DA36" s="1" t="str">
        <f>IF(ISNA(VLOOKUP(CQ36,K$6:L$24,1,FALSE))=TRUE,CM38,VLOOKUP(CQ36,K$6:L$24,1,FALSE))</f>
        <v>Central 32</v>
      </c>
      <c r="DB36" s="1" t="str">
        <f>IF(ISNA(VLOOKUP(CQ36,K$6:L$24,2,FALSE))=TRUE,CM38,VLOOKUP(CQ36,K$6:L$24,2,FALSE))</f>
        <v>Central 32</v>
      </c>
      <c r="DD36" s="1" t="str">
        <f>IF(DD35=CM36,CM35,IF(AND(CR37=CR36,CY37=CY36,DA37=CM37,DB37=CM36),DA37,CM36))</f>
        <v>1º Dezembro "A"</v>
      </c>
      <c r="DE36" s="26">
        <f>VLOOKUP(DD36,$X$35:$AF$38,2,FALSE)</f>
        <v>0</v>
      </c>
      <c r="DF36" s="27">
        <f>VLOOKUP(DD36,$X$35:$AF$38,3,FALSE)</f>
        <v>0</v>
      </c>
      <c r="DG36" s="27">
        <f>VLOOKUP(DD36,$X$35:$AF$38,4,FALSE)</f>
        <v>0</v>
      </c>
      <c r="DH36" s="27">
        <f>VLOOKUP(DD36,$X$35:$AF$38,5,FALSE)</f>
        <v>0</v>
      </c>
      <c r="DI36" s="27">
        <f>VLOOKUP(DD36,$X$35:$AF$38,6,FALSE)</f>
        <v>0</v>
      </c>
      <c r="DJ36" s="27">
        <f>VLOOKUP(DD36,$X$35:$AF$38,7,FALSE)</f>
        <v>0</v>
      </c>
      <c r="DK36" s="27">
        <f>VLOOKUP(DD36,$X$35:$AF$38,8,FALSE)</f>
        <v>0</v>
      </c>
      <c r="DL36" s="27">
        <f>VLOOKUP(DD36,$X$35:$AF$38,9,FALSE)</f>
        <v>0</v>
      </c>
    </row>
    <row r="37" spans="2:116" ht="22.5" customHeight="1" x14ac:dyDescent="0.3">
      <c r="B37" s="99">
        <v>35</v>
      </c>
      <c r="C37" s="100">
        <v>45465</v>
      </c>
      <c r="D37" s="101">
        <v>0.375</v>
      </c>
      <c r="E37" s="157" t="s">
        <v>109</v>
      </c>
      <c r="F37" s="102">
        <v>2</v>
      </c>
      <c r="G37" s="102">
        <v>10</v>
      </c>
      <c r="H37" s="156" t="s">
        <v>111</v>
      </c>
      <c r="I37" s="151" t="s">
        <v>98</v>
      </c>
      <c r="J37" s="103"/>
      <c r="N37" s="1"/>
      <c r="X37" s="14" t="s">
        <v>65</v>
      </c>
      <c r="Y37" s="15">
        <f>DCOUNT($E$5:$F$26,$F$5,$Z40:$Z41)+DCOUNT($G$5:$H$26,$G$5,$Z40:$Z41)</f>
        <v>2</v>
      </c>
      <c r="Z37" s="15">
        <f>COUNTIF($K$6:$K$34,Z41)</f>
        <v>1</v>
      </c>
      <c r="AA37" s="15">
        <f>Y37-Z37-AB37</f>
        <v>0</v>
      </c>
      <c r="AB37" s="15">
        <f>COUNTIF($L$6:$L$34,Z41)</f>
        <v>1</v>
      </c>
      <c r="AC37" s="15">
        <f>DSUM($E$5:$F$26,$F$5,$Z40:$Z41)+DSUM($G$5:$H$26,$G$5,$Z40:$Z41)</f>
        <v>14</v>
      </c>
      <c r="AD37" s="15">
        <f>DSUM($E$5:$G$26,$G$5,$Z40:$Z41)+DSUM($F$5:$H$26,$F$5,$Z40:$Z41)</f>
        <v>3</v>
      </c>
      <c r="AE37" s="15">
        <f>AC37-AD37</f>
        <v>11</v>
      </c>
      <c r="AF37" s="16">
        <f>Z37*3+AA37*1</f>
        <v>3</v>
      </c>
      <c r="AH37" s="31" t="str">
        <f>X37</f>
        <v>Torre</v>
      </c>
      <c r="AI37" s="32">
        <f>AF37</f>
        <v>3</v>
      </c>
      <c r="AJ37" s="10" t="str">
        <f>AH37</f>
        <v>Torre</v>
      </c>
      <c r="AK37" s="32">
        <f>VLOOKUP(AJ37,X35:AF38,9,FALSE)</f>
        <v>3</v>
      </c>
      <c r="AL37" s="30" t="str">
        <f>IF(AK37&lt;=AK35,AJ37,AJ35)</f>
        <v>Dragon Force</v>
      </c>
      <c r="AM37" s="32">
        <f>VLOOKUP(AL37,X35:AF38,9,FALSE)</f>
        <v>0</v>
      </c>
      <c r="AN37" s="10" t="str">
        <f>AL37</f>
        <v>Dragon Force</v>
      </c>
      <c r="AO37" s="32">
        <f>VLOOKUP(AN37,X35:AF38,9,FALSE)</f>
        <v>0</v>
      </c>
      <c r="AP37" s="30" t="str">
        <f>IF(AO37&lt;=AO36,AN37,AN36)</f>
        <v>Dragon Force</v>
      </c>
      <c r="AQ37" s="32">
        <f>VLOOKUP(AP37,X35:AF38,9,FALSE)</f>
        <v>0</v>
      </c>
      <c r="AR37" s="10" t="str">
        <f>AP37</f>
        <v>Dragon Force</v>
      </c>
      <c r="AS37" s="32">
        <f>VLOOKUP(AR37,X35:AF38,9,FALSE)</f>
        <v>0</v>
      </c>
      <c r="AT37" s="30" t="str">
        <f>IF(AS37&gt;=AS38,AR37,AR38)</f>
        <v>Dragon Force</v>
      </c>
      <c r="AU37" s="38">
        <f>VLOOKUP(AT37,X35:AF38,9,FALSE)</f>
        <v>0</v>
      </c>
      <c r="AV37" s="34" t="str">
        <f>AT37</f>
        <v>Dragon Force</v>
      </c>
      <c r="AW37" s="35">
        <f>AU37</f>
        <v>0</v>
      </c>
      <c r="AX37" s="32">
        <f>VLOOKUP(AV37,X35:AF38,8,FALSE)</f>
        <v>0</v>
      </c>
      <c r="AY37" s="10" t="str">
        <f>AV37</f>
        <v>Dragon Force</v>
      </c>
      <c r="AZ37" s="32">
        <f>VLOOKUP(AY37,X35:AF38,9,FALSE)</f>
        <v>0</v>
      </c>
      <c r="BA37" s="32">
        <f>VLOOKUP(AY37,X35:AF38,8,FALSE)</f>
        <v>0</v>
      </c>
      <c r="BB37" s="30" t="str">
        <f>IF(AND(AZ36=AZ37,BA37&gt;BA36),AY36,AY37)</f>
        <v>Dragon Force</v>
      </c>
      <c r="BC37" s="32">
        <f>VLOOKUP(BB37,X35:AF38,9,FALSE)</f>
        <v>0</v>
      </c>
      <c r="BD37" s="32">
        <f>VLOOKUP(BB37,X35:AF38,8,FALSE)</f>
        <v>0</v>
      </c>
      <c r="BE37" s="30" t="str">
        <f>IF(AND(BC37=BC38,BD38&gt;BD37),BB38,BB37)</f>
        <v>Dragon Force</v>
      </c>
      <c r="BF37" s="36">
        <f>BC37</f>
        <v>0</v>
      </c>
      <c r="BG37" s="37" t="str">
        <f>BE37</f>
        <v>Dragon Force</v>
      </c>
      <c r="BI37" s="13" t="str">
        <f>BG37</f>
        <v>Dragon Force</v>
      </c>
      <c r="BJ37" s="26">
        <f>VLOOKUP(BI37,X35:AF38,2,FALSE)</f>
        <v>0</v>
      </c>
      <c r="BK37" s="27">
        <f>VLOOKUP(BI37,X35:AF38,3,FALSE)</f>
        <v>0</v>
      </c>
      <c r="BL37" s="27">
        <f>VLOOKUP(BI37,X35:AF38,4,FALSE)</f>
        <v>0</v>
      </c>
      <c r="BM37" s="27">
        <f>VLOOKUP(BI37,X35:AF38,5,FALSE)</f>
        <v>0</v>
      </c>
      <c r="BN37" s="27">
        <f>VLOOKUP(BI37,X35:AF38,6,FALSE)</f>
        <v>0</v>
      </c>
      <c r="BO37" s="27">
        <f>VLOOKUP(BI37,X35:AF38,7,FALSE)</f>
        <v>0</v>
      </c>
      <c r="BP37" s="27">
        <f>VLOOKUP(BI37,X35:AF38,8,FALSE)</f>
        <v>0</v>
      </c>
      <c r="BQ37" s="27">
        <f>VLOOKUP(BI37,X35:AF38,9,FALSE)</f>
        <v>0</v>
      </c>
      <c r="BR37" s="1" t="str">
        <f>BI37</f>
        <v>Dragon Force</v>
      </c>
      <c r="BS37" s="1">
        <f>VLOOKUP(BR37,BI35:BQ38,9,FALSE)</f>
        <v>0</v>
      </c>
      <c r="BT37" s="1">
        <f>VLOOKUP(BR37,BI35:BQ38,8,FALSE)</f>
        <v>0</v>
      </c>
      <c r="BU37" s="29" t="str">
        <f>IF(AND(BS37=BS38,BT38&gt;BT37),BR38,BR37)</f>
        <v>Dragon Force</v>
      </c>
      <c r="BV37" s="29">
        <f>VLOOKUP(BU37,BI35:BQ38,9,FALSE)</f>
        <v>0</v>
      </c>
      <c r="BW37" s="29">
        <f>VLOOKUP(BU37,BI35:BQ38,8,FALSE)</f>
        <v>0</v>
      </c>
      <c r="BX37" s="28" t="str">
        <f>IF(AND(BV35=BV37,BW37&gt;BW35),BU35,BU37)</f>
        <v>Dragon Force</v>
      </c>
      <c r="BY37" s="1">
        <f>VLOOKUP(BX37,BI35:BQ38,9,FALSE)</f>
        <v>0</v>
      </c>
      <c r="BZ37" s="12">
        <f>VLOOKUP(BX37,BI35:BQ38,8,FALSE)</f>
        <v>0</v>
      </c>
      <c r="CA37" s="1" t="str">
        <f>IF(AND(BY36=BY37,BZ37&gt;BZ36),BX36,BX37)</f>
        <v>Dragon Force</v>
      </c>
      <c r="CB37" s="1">
        <f>VLOOKUP(CA37,BI35:BQ38,9,FALSE)</f>
        <v>0</v>
      </c>
      <c r="CC37" s="1">
        <f>VLOOKUP(CA37,BI35:BQ38,8,FALSE)</f>
        <v>0</v>
      </c>
      <c r="CD37" s="12">
        <f>VLOOKUP(CA37,BI35:BQ38,6,FALSE)</f>
        <v>0</v>
      </c>
      <c r="CE37" s="29" t="str">
        <f>IF(AND(CB37=CB38,CC37=CC38,CD38&gt;CD37),CA38,CA37)</f>
        <v>Dragon Force</v>
      </c>
      <c r="CF37" s="1">
        <f>VLOOKUP(CE37,BI35:BQ38,9,FALSE)</f>
        <v>0</v>
      </c>
      <c r="CG37" s="1">
        <f>VLOOKUP(CE37,BI35:BQ38,8,FALSE)</f>
        <v>0</v>
      </c>
      <c r="CH37" s="1">
        <f>VLOOKUP(CE37,BI35:BQ38,6,FALSE)</f>
        <v>0</v>
      </c>
      <c r="CI37" s="28" t="str">
        <f>IF(AND(CF35=CF37,CG35=CG37,CH37&gt;CH35),CE35,CE37)</f>
        <v>Dragon Force</v>
      </c>
      <c r="CJ37" s="1">
        <f>VLOOKUP(CI37,BI35:BQ38,9,FALSE)</f>
        <v>0</v>
      </c>
      <c r="CK37" s="1">
        <f>VLOOKUP(CI37,BI35:BQ38,8,FALSE)</f>
        <v>0</v>
      </c>
      <c r="CL37" s="1">
        <f>VLOOKUP(CI37,BI35:BQ38,6,FALSE)</f>
        <v>0</v>
      </c>
      <c r="CM37" s="29" t="str">
        <f>IF(AND(CJ36=CJ37,CK36=CK37,CL37&gt;CL36),CI36,CI37)</f>
        <v>Dragon Force</v>
      </c>
      <c r="CN37" s="1">
        <f>VLOOKUP(CM37,BI35:BQ38,9,FALSE)</f>
        <v>0</v>
      </c>
      <c r="CO37" s="1">
        <f>VLOOKUP(CM37,BI35:BQ38,8,FALSE)</f>
        <v>0</v>
      </c>
      <c r="CP37" s="1">
        <f>VLOOKUP(CM37,BI35:BQ38,6,FALSE)</f>
        <v>0</v>
      </c>
      <c r="CQ37" s="13" t="str">
        <f>CM37</f>
        <v>Dragon Force</v>
      </c>
      <c r="CR37" s="26">
        <f>VLOOKUP(CQ37,$X$35:$AF$38,2,FALSE)</f>
        <v>0</v>
      </c>
      <c r="CS37" s="27">
        <f>VLOOKUP(CQ37,$X$35:$AF$38,3,FALSE)</f>
        <v>0</v>
      </c>
      <c r="CT37" s="27">
        <f>VLOOKUP(CQ37,$X$35:$AF$38,4,FALSE)</f>
        <v>0</v>
      </c>
      <c r="CU37" s="27">
        <f>VLOOKUP(CQ37,$X$35:$AF$38,5,FALSE)</f>
        <v>0</v>
      </c>
      <c r="CV37" s="27">
        <f>VLOOKUP(CQ37,$X$35:$AF$38,6,FALSE)</f>
        <v>0</v>
      </c>
      <c r="CW37" s="27">
        <f>VLOOKUP(CQ37,$X$35:$AF$38,7,FALSE)</f>
        <v>0</v>
      </c>
      <c r="CX37" s="27">
        <f>VLOOKUP(CQ37,$X$35:$AF$38,8,FALSE)</f>
        <v>0</v>
      </c>
      <c r="CY37" s="27">
        <f>VLOOKUP(CQ37,$X$35:$AF$38,9,FALSE)</f>
        <v>0</v>
      </c>
      <c r="DA37" s="1" t="str">
        <f>IF(ISNA(VLOOKUP(CQ37,K$6:L$24,1,FALSE))=TRUE,CM38,VLOOKUP(CQ37,K$6:L$24,1,FALSE))</f>
        <v>Central 32</v>
      </c>
      <c r="DB37" s="1" t="str">
        <f>IF(ISNA(VLOOKUP(CQ37,K$6:L$24,2,FALSE))=TRUE,CM38,VLOOKUP(CQ37,K$6:L$24,2,FALSE))</f>
        <v>Central 32</v>
      </c>
      <c r="DD37" s="1" t="str">
        <f>IF(DD36=CM37,CM36,IF(AND(CR38=CR37,CY38=CY37,DA38=CM38,DB38=CM37),DA38,CM37))</f>
        <v>Dragon Force</v>
      </c>
      <c r="DE37" s="26">
        <f>VLOOKUP(DD37,$X$35:$AF$38,2,FALSE)</f>
        <v>0</v>
      </c>
      <c r="DF37" s="27">
        <f>VLOOKUP(DD37,$X$35:$AF$38,3,FALSE)</f>
        <v>0</v>
      </c>
      <c r="DG37" s="27">
        <f>VLOOKUP(DD37,$X$35:$AF$38,4,FALSE)</f>
        <v>0</v>
      </c>
      <c r="DH37" s="27">
        <f>VLOOKUP(DD37,$X$35:$AF$38,5,FALSE)</f>
        <v>0</v>
      </c>
      <c r="DI37" s="27">
        <f>VLOOKUP(DD37,$X$35:$AF$38,6,FALSE)</f>
        <v>0</v>
      </c>
      <c r="DJ37" s="27">
        <f>VLOOKUP(DD37,$X$35:$AF$38,7,FALSE)</f>
        <v>0</v>
      </c>
      <c r="DK37" s="27">
        <f>VLOOKUP(DD37,$X$35:$AF$38,8,FALSE)</f>
        <v>0</v>
      </c>
      <c r="DL37" s="27">
        <f>VLOOKUP(DD37,$X$35:$AF$38,9,FALSE)</f>
        <v>0</v>
      </c>
    </row>
    <row r="38" spans="2:116" ht="22.5" customHeight="1" x14ac:dyDescent="0.3">
      <c r="B38" s="104"/>
      <c r="C38" s="105"/>
      <c r="D38" s="105"/>
      <c r="E38" s="106"/>
      <c r="F38" s="203" t="s">
        <v>76</v>
      </c>
      <c r="G38" s="106"/>
      <c r="H38" s="108" t="str">
        <f>IF(F37&lt;&gt;"",IF(F37&gt;G37,E37,IF(G37&gt;F37,H37,"Empate")),"")</f>
        <v>SPORTING CP</v>
      </c>
      <c r="I38" s="106"/>
      <c r="J38" s="110"/>
      <c r="K38" s="6" t="e">
        <f>IF(#REF!&lt;&gt;"",IF(#REF!&gt;#REF!,#REF!,IF(#REF!&gt;#REF!,#REF!,"Empate")),"")</f>
        <v>#REF!</v>
      </c>
      <c r="L38" s="6" t="e">
        <f>IF(#REF!&lt;&gt;"",IF(#REF!&lt;#REF!,#REF!,IF(#REF!&lt;#REF!,#REF!,"Empate")),"")</f>
        <v>#REF!</v>
      </c>
      <c r="N38" s="1"/>
      <c r="X38" s="4" t="s">
        <v>75</v>
      </c>
      <c r="Y38" s="39">
        <f>DCOUNT($E$5:$F$26,$F$5,$AA40:$AA41)+DCOUNT($G$5:$H$26,$G$5,$AA40:$AA41)</f>
        <v>2</v>
      </c>
      <c r="Z38" s="39">
        <f>COUNTIF($K$6:$K$34,AA41)</f>
        <v>0</v>
      </c>
      <c r="AA38" s="39">
        <f>Y38-Z38-AB38</f>
        <v>0</v>
      </c>
      <c r="AB38" s="39">
        <f>COUNTIF($L$6:$L$34,AA41)</f>
        <v>2</v>
      </c>
      <c r="AC38" s="39">
        <f>DSUM($E$5:$F$26,$F$5,$AA40:$AA41)+DSUM($G$5:$H$26,$G$5,$AA40:$AA41)</f>
        <v>2</v>
      </c>
      <c r="AD38" s="39">
        <f>DSUM($E$5:$G$26,$G$5,$AA40:$AA41)+DSUM($F$5:$H$26,$F$5,$AA40:$AA41)</f>
        <v>21</v>
      </c>
      <c r="AE38" s="39">
        <f>AC38-AD38</f>
        <v>-19</v>
      </c>
      <c r="AF38" s="40">
        <f>Z38*3+AA38*1</f>
        <v>0</v>
      </c>
      <c r="AH38" s="41" t="str">
        <f>X38</f>
        <v>Central 32</v>
      </c>
      <c r="AI38" s="42">
        <f>AF38</f>
        <v>0</v>
      </c>
      <c r="AJ38" s="43" t="str">
        <f>AH38</f>
        <v>Central 32</v>
      </c>
      <c r="AK38" s="42">
        <f>VLOOKUP(AJ38,X35:AF38,9,FALSE)</f>
        <v>0</v>
      </c>
      <c r="AL38" s="43" t="str">
        <f>AJ38</f>
        <v>Central 32</v>
      </c>
      <c r="AM38" s="42">
        <f>VLOOKUP(AL38,X35:AF38,9,FALSE)</f>
        <v>0</v>
      </c>
      <c r="AN38" s="44" t="str">
        <f>IF(AM38&lt;=AM35,AL38,AL35)</f>
        <v>Central 32</v>
      </c>
      <c r="AO38" s="42">
        <f>VLOOKUP(AN38,X35:AF38,9,FALSE)</f>
        <v>0</v>
      </c>
      <c r="AP38" s="43" t="str">
        <f>AN38</f>
        <v>Central 32</v>
      </c>
      <c r="AQ38" s="42">
        <f>VLOOKUP(AP38,X35:AF38,9,FALSE)</f>
        <v>0</v>
      </c>
      <c r="AR38" s="44" t="str">
        <f>IF(AQ38&lt;=AQ36,AP38,AP36)</f>
        <v>Central 32</v>
      </c>
      <c r="AS38" s="42">
        <f>VLOOKUP(AR38,X35:AF38,9,FALSE)</f>
        <v>0</v>
      </c>
      <c r="AT38" s="44" t="str">
        <f>IF(AS38&lt;=AS37,AR38,AR37)</f>
        <v>Central 32</v>
      </c>
      <c r="AU38" s="45">
        <f>VLOOKUP(AT38,X35:AF38,9,FALSE)</f>
        <v>0</v>
      </c>
      <c r="AV38" s="46" t="str">
        <f>AT38</f>
        <v>Central 32</v>
      </c>
      <c r="AW38" s="47">
        <f>AU38</f>
        <v>0</v>
      </c>
      <c r="AX38" s="42">
        <f>VLOOKUP(AV38,X35:AF38,8,FALSE)</f>
        <v>-19</v>
      </c>
      <c r="AY38" s="43" t="str">
        <f>AV38</f>
        <v>Central 32</v>
      </c>
      <c r="AZ38" s="42">
        <f>VLOOKUP(AY38,X35:AF38,9,FALSE)</f>
        <v>0</v>
      </c>
      <c r="BA38" s="42">
        <f>VLOOKUP(AY38,X35:AF38,8,FALSE)</f>
        <v>-19</v>
      </c>
      <c r="BB38" s="43" t="str">
        <f>AY38</f>
        <v>Central 32</v>
      </c>
      <c r="BC38" s="42">
        <f>VLOOKUP(BB38,X35:AF38,9,FALSE)</f>
        <v>0</v>
      </c>
      <c r="BD38" s="42">
        <f>VLOOKUP(BB38,X35:AF38,8,FALSE)</f>
        <v>-19</v>
      </c>
      <c r="BE38" s="44" t="str">
        <f>IF(AND(BC37=BC38,BD38&gt;BD37),BB37,BB38)</f>
        <v>Central 32</v>
      </c>
      <c r="BF38" s="48">
        <f>VLOOKUP(BE38,X35:AF38,9,FALSE)</f>
        <v>0</v>
      </c>
      <c r="BG38" s="49" t="str">
        <f>BE38</f>
        <v>Central 32</v>
      </c>
      <c r="BI38" s="13" t="str">
        <f>BG38</f>
        <v>Central 32</v>
      </c>
      <c r="BJ38" s="26">
        <f>VLOOKUP(BI38,X35:AF38,2,FALSE)</f>
        <v>2</v>
      </c>
      <c r="BK38" s="27">
        <f>VLOOKUP(BI38,X35:AF38,3,FALSE)</f>
        <v>0</v>
      </c>
      <c r="BL38" s="27">
        <f>VLOOKUP(BI38,X35:AF38,4,FALSE)</f>
        <v>0</v>
      </c>
      <c r="BM38" s="27">
        <f>VLOOKUP(BI38,X35:AF38,5,FALSE)</f>
        <v>2</v>
      </c>
      <c r="BN38" s="27">
        <f>VLOOKUP(BI38,X35:AF38,6,FALSE)</f>
        <v>2</v>
      </c>
      <c r="BO38" s="27">
        <f>VLOOKUP(BI38,X35:AF38,7,FALSE)</f>
        <v>21</v>
      </c>
      <c r="BP38" s="27">
        <f>VLOOKUP(BI38,X35:AF38,8,FALSE)</f>
        <v>-19</v>
      </c>
      <c r="BQ38" s="27">
        <f>VLOOKUP(BI38,X35:AF38,9,FALSE)</f>
        <v>0</v>
      </c>
      <c r="BR38" s="1" t="str">
        <f>BI38</f>
        <v>Central 32</v>
      </c>
      <c r="BS38" s="1">
        <f>VLOOKUP(BR38,BI35:BQ38,9,FALSE)</f>
        <v>0</v>
      </c>
      <c r="BT38" s="1">
        <f>VLOOKUP(BR38,BI35:BQ38,8,FALSE)</f>
        <v>-19</v>
      </c>
      <c r="BU38" s="29" t="str">
        <f>IF(AND(BS37=BS38,BT38&gt;BT37),BR37,BR38)</f>
        <v>Central 32</v>
      </c>
      <c r="BV38" s="29">
        <f>VLOOKUP(BU38,BI35:BQ38,9,FALSE)</f>
        <v>0</v>
      </c>
      <c r="BW38" s="29">
        <f>VLOOKUP(BU38,BI35:BQ38,8,FALSE)</f>
        <v>-19</v>
      </c>
      <c r="BX38" s="29" t="str">
        <f>IF(AND(BV36=BV38,BW38&gt;BW36),BU36,BU38)</f>
        <v>Central 32</v>
      </c>
      <c r="BY38" s="1">
        <f>VLOOKUP(BX38,BI35:BQ38,9,FALSE)</f>
        <v>0</v>
      </c>
      <c r="BZ38" s="12">
        <f>VLOOKUP(BX38,BI35:BQ38,8,FALSE)</f>
        <v>-19</v>
      </c>
      <c r="CA38" s="30" t="str">
        <f>IF(AND(BY35=BY38,BZ38&gt;BZ35),BX35,BX38)</f>
        <v>Central 32</v>
      </c>
      <c r="CB38" s="1">
        <f>VLOOKUP(CA38,BI35:BQ38,9,FALSE)</f>
        <v>0</v>
      </c>
      <c r="CC38" s="1">
        <f>VLOOKUP(CA38,BI35:BQ38,8,FALSE)</f>
        <v>-19</v>
      </c>
      <c r="CD38" s="12">
        <f>VLOOKUP(CA38,BI35:BQ38,6,FALSE)</f>
        <v>2</v>
      </c>
      <c r="CE38" s="29" t="str">
        <f>IF(AND(CB37=CB38,CC37=CC38,CD38&gt;CD37),CA37,CA38)</f>
        <v>Central 32</v>
      </c>
      <c r="CF38" s="1">
        <f>VLOOKUP(CE38,BI35:BQ38,9,FALSE)</f>
        <v>0</v>
      </c>
      <c r="CG38" s="1">
        <f>VLOOKUP(CE38,BI35:BQ38,8,FALSE)</f>
        <v>-19</v>
      </c>
      <c r="CH38" s="1">
        <f>VLOOKUP(CE38,BI35:BQ38,6,FALSE)</f>
        <v>2</v>
      </c>
      <c r="CI38" s="29" t="str">
        <f>IF(AND(CF36=CF38,CG36=CG38,CH38&gt;CH36),CE36,CE38)</f>
        <v>Central 32</v>
      </c>
      <c r="CJ38" s="1">
        <f>VLOOKUP(CI38,BI35:BQ38,9,FALSE)</f>
        <v>0</v>
      </c>
      <c r="CK38" s="1">
        <f>VLOOKUP(CI38,BI35:BQ38,8,FALSE)</f>
        <v>-19</v>
      </c>
      <c r="CL38" s="1">
        <f>VLOOKUP(CI38,BI35:BQ38,6,FALSE)</f>
        <v>2</v>
      </c>
      <c r="CM38" s="28" t="str">
        <f>IF(AND(CJ35=CJ38,CK35=CK38,CL38&gt;CL35),CI35,CI38)</f>
        <v>Central 32</v>
      </c>
      <c r="CN38" s="1">
        <f>VLOOKUP(CM38,BI35:BQ38,9,FALSE)</f>
        <v>0</v>
      </c>
      <c r="CO38" s="1">
        <f>VLOOKUP(CM38,BI35:BQ38,8,FALSE)</f>
        <v>-19</v>
      </c>
      <c r="CP38" s="1">
        <f>VLOOKUP(CM38,BI35:BQ38,6,FALSE)</f>
        <v>2</v>
      </c>
      <c r="CQ38" s="13" t="str">
        <f>CM38</f>
        <v>Central 32</v>
      </c>
      <c r="CR38" s="26">
        <f>VLOOKUP(CQ38,$X$35:$AF$38,2,FALSE)</f>
        <v>2</v>
      </c>
      <c r="CS38" s="27">
        <f>VLOOKUP(CQ38,$X$35:$AF$38,3,FALSE)</f>
        <v>0</v>
      </c>
      <c r="CT38" s="27">
        <f>VLOOKUP(CQ38,$X$35:$AF$38,4,FALSE)</f>
        <v>0</v>
      </c>
      <c r="CU38" s="27">
        <f>VLOOKUP(CQ38,$X$35:$AF$38,5,FALSE)</f>
        <v>2</v>
      </c>
      <c r="CV38" s="27">
        <f>VLOOKUP(CQ38,$X$35:$AF$38,6,FALSE)</f>
        <v>2</v>
      </c>
      <c r="CW38" s="27">
        <f>VLOOKUP(CQ38,$X$35:$AF$38,7,FALSE)</f>
        <v>21</v>
      </c>
      <c r="CX38" s="27">
        <f>VLOOKUP(CQ38,$X$35:$AF$38,8,FALSE)</f>
        <v>-19</v>
      </c>
      <c r="CY38" s="27">
        <f>VLOOKUP(CQ38,$X$35:$AF$38,9,FALSE)</f>
        <v>0</v>
      </c>
      <c r="DA38" s="1" t="str">
        <f>IF(ISNA(VLOOKUP(CQ38,K$6:L$24,1,FALSE))=TRUE,CM38,VLOOKUP(CQ38,K$6:L$24,1,FALSE))</f>
        <v>Central 32</v>
      </c>
      <c r="DB38" s="1" t="str">
        <f>IF(ISNA(VLOOKUP(CQ38,K$6:L$24,2,FALSE))=TRUE,CM38,VLOOKUP(CQ38,K$6:L$24,2,FALSE))</f>
        <v>Central 32</v>
      </c>
      <c r="DD38" s="1" t="str">
        <f>IF(DD37=CM38,CM37,IF(AND(CR39=CR38,CY39=CY38,DA39=CM39,DB39=CM38),DA39,CM38))</f>
        <v>Central 32</v>
      </c>
      <c r="DE38" s="26">
        <f>VLOOKUP(DD38,$X$35:$AF$38,2,FALSE)</f>
        <v>2</v>
      </c>
      <c r="DF38" s="27">
        <f>VLOOKUP(DD38,$X$35:$AF$38,3,FALSE)</f>
        <v>0</v>
      </c>
      <c r="DG38" s="27">
        <f>VLOOKUP(DD38,$X$35:$AF$38,4,FALSE)</f>
        <v>0</v>
      </c>
      <c r="DH38" s="27">
        <f>VLOOKUP(DD38,$X$35:$AF$38,5,FALSE)</f>
        <v>2</v>
      </c>
      <c r="DI38" s="27">
        <f>VLOOKUP(DD38,$X$35:$AF$38,6,FALSE)</f>
        <v>2</v>
      </c>
      <c r="DJ38" s="27">
        <f>VLOOKUP(DD38,$X$35:$AF$38,7,FALSE)</f>
        <v>21</v>
      </c>
      <c r="DK38" s="27">
        <f>VLOOKUP(DD38,$X$35:$AF$38,8,FALSE)</f>
        <v>-19</v>
      </c>
      <c r="DL38" s="27">
        <f>VLOOKUP(DD38,$X$35:$AF$38,9,FALSE)</f>
        <v>0</v>
      </c>
    </row>
    <row r="39" spans="2:116" ht="22.5" customHeight="1" x14ac:dyDescent="0.3">
      <c r="B39" s="144"/>
      <c r="C39" s="118"/>
      <c r="D39" s="119"/>
      <c r="E39" s="120"/>
      <c r="F39" s="121"/>
      <c r="G39" s="121"/>
      <c r="H39" s="120"/>
      <c r="I39" s="122"/>
      <c r="J39" s="123"/>
      <c r="K39" s="6" t="e">
        <f>IF(#REF!&lt;&gt;"",IF(#REF!&gt;#REF!,#REF!,IF(#REF!&gt;#REF!,#REF!,"Empate")),"")</f>
        <v>#REF!</v>
      </c>
      <c r="L39" s="6" t="e">
        <f>IF(#REF!&lt;&gt;"",IF(#REF!&lt;#REF!,#REF!,IF(#REF!&lt;#REF!,#REF!,"Empate")),"")</f>
        <v>#REF!</v>
      </c>
      <c r="N39" s="1"/>
      <c r="X39" s="114"/>
      <c r="Y39" s="15"/>
      <c r="Z39" s="15"/>
      <c r="AA39" s="15"/>
      <c r="AB39" s="15"/>
      <c r="AC39" s="15"/>
      <c r="AD39" s="15"/>
      <c r="AE39" s="15"/>
      <c r="AF39" s="15"/>
      <c r="AH39" s="10"/>
      <c r="AI39" s="32"/>
      <c r="AJ39" s="10"/>
      <c r="AK39" s="32"/>
      <c r="AL39" s="10"/>
      <c r="AM39" s="32"/>
      <c r="AN39" s="30"/>
      <c r="AO39" s="32"/>
      <c r="AP39" s="10"/>
      <c r="AQ39" s="32"/>
      <c r="AR39" s="30"/>
      <c r="AS39" s="32"/>
      <c r="AT39" s="30"/>
      <c r="AU39" s="32"/>
      <c r="AV39" s="115"/>
      <c r="AW39" s="116"/>
      <c r="AX39" s="32"/>
      <c r="AY39" s="10"/>
      <c r="AZ39" s="32"/>
      <c r="BA39" s="32"/>
      <c r="BB39" s="10"/>
      <c r="BC39" s="32"/>
      <c r="BD39" s="32"/>
      <c r="BE39" s="30"/>
      <c r="BF39" s="117"/>
      <c r="BG39" s="115"/>
      <c r="BI39" s="13"/>
      <c r="BJ39" s="26"/>
      <c r="BK39" s="27"/>
      <c r="BL39" s="27"/>
      <c r="BM39" s="27"/>
      <c r="BN39" s="27"/>
      <c r="BO39" s="27"/>
      <c r="BP39" s="27"/>
      <c r="BQ39" s="27"/>
      <c r="BU39" s="29"/>
      <c r="BV39" s="29"/>
      <c r="BW39" s="29"/>
      <c r="BX39" s="29"/>
      <c r="BZ39" s="12"/>
      <c r="CA39" s="30"/>
      <c r="CD39" s="12"/>
      <c r="CE39" s="29"/>
      <c r="CI39" s="29"/>
      <c r="CM39" s="28"/>
      <c r="CQ39" s="13"/>
      <c r="CR39" s="26"/>
      <c r="CS39" s="27"/>
      <c r="CT39" s="27"/>
      <c r="CU39" s="27"/>
      <c r="CV39" s="27"/>
      <c r="CW39" s="27"/>
      <c r="CX39" s="27"/>
      <c r="CY39" s="27"/>
      <c r="DE39" s="26"/>
      <c r="DF39" s="27"/>
      <c r="DG39" s="27"/>
      <c r="DH39" s="27"/>
      <c r="DI39" s="27"/>
      <c r="DJ39" s="27"/>
      <c r="DK39" s="27"/>
      <c r="DL39" s="27"/>
    </row>
    <row r="40" spans="2:116" ht="22.5" customHeight="1" x14ac:dyDescent="0.3">
      <c r="B40" s="204" t="s">
        <v>73</v>
      </c>
      <c r="C40" s="205"/>
      <c r="D40" s="205"/>
      <c r="E40" s="205"/>
      <c r="F40" s="205"/>
      <c r="G40" s="205"/>
      <c r="H40" s="205"/>
      <c r="I40" s="205"/>
      <c r="J40" s="206"/>
      <c r="N40" s="1"/>
      <c r="X40" s="50" t="s">
        <v>78</v>
      </c>
      <c r="Y40" s="50" t="s">
        <v>78</v>
      </c>
      <c r="Z40" s="50" t="s">
        <v>78</v>
      </c>
      <c r="AA40" s="50" t="s">
        <v>78</v>
      </c>
      <c r="AB40" s="15"/>
      <c r="AC40" s="15"/>
      <c r="AD40" s="15"/>
      <c r="AE40" s="15"/>
      <c r="AF40" s="15"/>
    </row>
    <row r="41" spans="2:116" ht="22.5" customHeight="1" x14ac:dyDescent="0.3">
      <c r="B41" s="207" t="s">
        <v>14</v>
      </c>
      <c r="C41" s="208"/>
      <c r="D41" s="208"/>
      <c r="E41" s="208"/>
      <c r="F41" s="208"/>
      <c r="G41" s="208"/>
      <c r="H41" s="208"/>
      <c r="I41" s="208"/>
      <c r="J41" s="209"/>
      <c r="K41" s="6" t="str">
        <f>IF(F29&lt;&gt;"",IF(F29&gt;G29,E29,IF(G29&gt;F29,H29,"Empate")),"")</f>
        <v>Empate</v>
      </c>
      <c r="L41" s="6" t="str">
        <f>IF(F29&lt;&gt;"",IF(F29&lt;G29,E29,IF(G29&lt;F29,H29,"Empate")),"")</f>
        <v>Empate</v>
      </c>
      <c r="N41" s="1"/>
      <c r="X41" s="15" t="s">
        <v>80</v>
      </c>
      <c r="Y41" s="15" t="s">
        <v>81</v>
      </c>
      <c r="Z41" s="15" t="s">
        <v>65</v>
      </c>
      <c r="AA41" s="15" t="s">
        <v>75</v>
      </c>
      <c r="AB41" s="15"/>
      <c r="AC41" s="15"/>
      <c r="AD41" s="15"/>
      <c r="AE41" s="15"/>
      <c r="AF41" s="15"/>
    </row>
    <row r="42" spans="2:116" ht="22.5" customHeight="1" x14ac:dyDescent="0.2">
      <c r="B42" s="94">
        <v>26</v>
      </c>
      <c r="C42" s="95">
        <v>45463</v>
      </c>
      <c r="D42" s="96">
        <v>0.80208333333333337</v>
      </c>
      <c r="E42" s="153" t="s">
        <v>110</v>
      </c>
      <c r="F42" s="154">
        <v>3</v>
      </c>
      <c r="G42" s="154">
        <v>0</v>
      </c>
      <c r="H42" s="155" t="s">
        <v>102</v>
      </c>
      <c r="I42" s="150" t="s">
        <v>83</v>
      </c>
      <c r="J42" s="5"/>
      <c r="K42" s="6" t="str">
        <f>IF(F30&lt;&gt;"",IF(F30&gt;G30,E30,IF(G30&gt;F30,H30,"Empate")),"")</f>
        <v>REAL SC</v>
      </c>
      <c r="L42" s="6" t="str">
        <f>IF(F30&lt;&gt;"",IF(F30&lt;G30,E30,IF(G30&lt;F30,H30,"Empate")),"")</f>
        <v>OEIRAS</v>
      </c>
      <c r="N42" s="1"/>
      <c r="X42" s="7"/>
      <c r="Y42" s="8" t="s">
        <v>17</v>
      </c>
      <c r="Z42" s="8" t="s">
        <v>18</v>
      </c>
      <c r="AA42" s="8" t="s">
        <v>12</v>
      </c>
      <c r="AB42" s="8" t="s">
        <v>11</v>
      </c>
      <c r="AC42" s="8" t="s">
        <v>3</v>
      </c>
      <c r="AD42" s="8" t="s">
        <v>4</v>
      </c>
      <c r="AE42" s="8" t="s">
        <v>19</v>
      </c>
      <c r="AF42" s="9" t="s">
        <v>20</v>
      </c>
      <c r="BI42" s="10"/>
      <c r="BJ42" s="11" t="s">
        <v>17</v>
      </c>
      <c r="BK42" s="11" t="s">
        <v>18</v>
      </c>
      <c r="BL42" s="11" t="s">
        <v>12</v>
      </c>
      <c r="BM42" s="11" t="s">
        <v>11</v>
      </c>
      <c r="BN42" s="11" t="s">
        <v>3</v>
      </c>
      <c r="BO42" s="11" t="s">
        <v>4</v>
      </c>
      <c r="BP42" s="11" t="s">
        <v>19</v>
      </c>
      <c r="BQ42" s="11" t="s">
        <v>20</v>
      </c>
      <c r="BR42" s="12"/>
      <c r="BS42" s="12"/>
      <c r="BT42" s="12"/>
      <c r="BU42" s="12"/>
      <c r="BV42" s="12"/>
      <c r="BW42" s="12"/>
      <c r="BX42" s="12"/>
      <c r="BY42" s="13"/>
      <c r="BZ42" s="13"/>
      <c r="CQ42" s="10"/>
      <c r="CR42" s="11" t="s">
        <v>17</v>
      </c>
      <c r="CS42" s="11" t="s">
        <v>18</v>
      </c>
      <c r="CT42" s="11" t="s">
        <v>12</v>
      </c>
      <c r="CU42" s="11" t="s">
        <v>11</v>
      </c>
      <c r="CV42" s="11" t="s">
        <v>3</v>
      </c>
      <c r="CW42" s="11" t="s">
        <v>4</v>
      </c>
      <c r="CX42" s="11" t="s">
        <v>19</v>
      </c>
      <c r="CY42" s="11" t="s">
        <v>20</v>
      </c>
      <c r="DE42" s="11" t="s">
        <v>17</v>
      </c>
      <c r="DF42" s="11" t="s">
        <v>18</v>
      </c>
      <c r="DG42" s="11" t="s">
        <v>12</v>
      </c>
      <c r="DH42" s="11" t="s">
        <v>11</v>
      </c>
      <c r="DI42" s="11" t="s">
        <v>3</v>
      </c>
      <c r="DJ42" s="11" t="s">
        <v>4</v>
      </c>
      <c r="DK42" s="11" t="s">
        <v>19</v>
      </c>
      <c r="DL42" s="11" t="s">
        <v>20</v>
      </c>
    </row>
    <row r="43" spans="2:116" ht="22.5" customHeight="1" x14ac:dyDescent="0.3">
      <c r="B43" s="94">
        <v>27</v>
      </c>
      <c r="C43" s="95">
        <v>45463</v>
      </c>
      <c r="D43" s="96">
        <v>0.80208333333333337</v>
      </c>
      <c r="E43" s="156" t="s">
        <v>103</v>
      </c>
      <c r="F43" s="3">
        <v>6</v>
      </c>
      <c r="G43" s="3">
        <v>2</v>
      </c>
      <c r="H43" s="157" t="s">
        <v>104</v>
      </c>
      <c r="I43" s="150" t="s">
        <v>71</v>
      </c>
      <c r="J43" s="5"/>
      <c r="K43" s="6" t="str">
        <f>IF(F31&lt;&gt;"",IF(F31&gt;G31,E31,IF(G31&gt;F31,H31,"Empate")),"")</f>
        <v>ESTORIL PRAIA</v>
      </c>
      <c r="L43" s="6" t="str">
        <f>IF(F31&lt;&gt;"",IF(F31&lt;G31,E31,IF(G31&lt;F31,H31,"Empate")),"")</f>
        <v>ESTORIL ÉLITE</v>
      </c>
      <c r="N43" s="1"/>
      <c r="X43" s="14" t="s">
        <v>67</v>
      </c>
      <c r="Y43" s="15">
        <f>DCOUNT($E$5:$F$26,$F$5,$X47:$X48)+DCOUNT($G$5:$H$26,$G$5,$X47:$X48)</f>
        <v>3</v>
      </c>
      <c r="Z43" s="15">
        <f>COUNTIF($K$6:$K$34,X48)</f>
        <v>0</v>
      </c>
      <c r="AA43" s="15">
        <f>Y43-Z43-AB43</f>
        <v>0</v>
      </c>
      <c r="AB43" s="15">
        <f>COUNTIF($L$6:$L$34,X48)</f>
        <v>3</v>
      </c>
      <c r="AC43" s="15">
        <f>DSUM($E$5:$F$26,$F$5,$X47:$X48)+DSUM($G$5:$H$26,$G$5,$X47:$X48)</f>
        <v>1</v>
      </c>
      <c r="AD43" s="15">
        <f>DSUM($E$5:$G$26,$G$5,$X47:$X48)+DSUM($F$5:$H$26,$F$5,$X47:$X48)</f>
        <v>16</v>
      </c>
      <c r="AE43" s="15">
        <f>AC43-AD43</f>
        <v>-15</v>
      </c>
      <c r="AF43" s="16">
        <f>Z43*3+AA43*1</f>
        <v>0</v>
      </c>
      <c r="AH43" s="17" t="str">
        <f>X43</f>
        <v>Cascais</v>
      </c>
      <c r="AI43" s="18">
        <f>AF43</f>
        <v>0</v>
      </c>
      <c r="AJ43" s="19" t="str">
        <f>IF(AI43&gt;=AI44,AH43,AH44)</f>
        <v>Cascais</v>
      </c>
      <c r="AK43" s="18">
        <f>VLOOKUP(AJ43,X43:AF46,9,FALSE)</f>
        <v>0</v>
      </c>
      <c r="AL43" s="19" t="str">
        <f>IF(AK43&gt;=AK45,AJ43,AJ45)</f>
        <v>Cascais</v>
      </c>
      <c r="AM43" s="18">
        <f>VLOOKUP(AL43,X43:AF46,9,FALSE)</f>
        <v>0</v>
      </c>
      <c r="AN43" s="19" t="str">
        <f>IF(AM43&gt;=AM46,AL43,AL46)</f>
        <v>Cascais</v>
      </c>
      <c r="AO43" s="18">
        <f>VLOOKUP(AN43,X43:AF46,9,FALSE)</f>
        <v>0</v>
      </c>
      <c r="AP43" s="19"/>
      <c r="AQ43" s="20"/>
      <c r="AR43" s="20"/>
      <c r="AS43" s="20"/>
      <c r="AT43" s="20"/>
      <c r="AU43" s="21"/>
      <c r="AV43" s="22" t="str">
        <f>AN43</f>
        <v>Cascais</v>
      </c>
      <c r="AW43" s="23">
        <f>AO43</f>
        <v>0</v>
      </c>
      <c r="AX43" s="18">
        <f>VLOOKUP(AV43,X43:AF46,8,FALSE)</f>
        <v>-15</v>
      </c>
      <c r="AY43" s="19" t="str">
        <f>IF(AND(AW43=AW44,AX44&gt;AX43),AV44,AV43)</f>
        <v>Lourel</v>
      </c>
      <c r="AZ43" s="18"/>
      <c r="BA43" s="18"/>
      <c r="BB43" s="20"/>
      <c r="BC43" s="20"/>
      <c r="BD43" s="20"/>
      <c r="BE43" s="20"/>
      <c r="BF43" s="24">
        <f>AW43</f>
        <v>0</v>
      </c>
      <c r="BG43" s="25" t="str">
        <f>AY43</f>
        <v>Lourel</v>
      </c>
      <c r="BI43" s="13" t="str">
        <f>BG43</f>
        <v>Lourel</v>
      </c>
      <c r="BJ43" s="26">
        <f>VLOOKUP(BI43,X43:AF46,2,FALSE)</f>
        <v>0</v>
      </c>
      <c r="BK43" s="27">
        <f>VLOOKUP(BI43,X43:AF46,3,FALSE)</f>
        <v>0</v>
      </c>
      <c r="BL43" s="27">
        <f>VLOOKUP(BI43,X43:AF46,4,FALSE)</f>
        <v>0</v>
      </c>
      <c r="BM43" s="27">
        <f>VLOOKUP(BI43,X43:AF46,5,FALSE)</f>
        <v>0</v>
      </c>
      <c r="BN43" s="27">
        <f>VLOOKUP(BI43,X43:AF46,6,FALSE)</f>
        <v>0</v>
      </c>
      <c r="BO43" s="27">
        <f>VLOOKUP(BI43,X43:AF46,7,FALSE)</f>
        <v>0</v>
      </c>
      <c r="BP43" s="27">
        <f>VLOOKUP(BI43,X43:AF46,8,FALSE)</f>
        <v>0</v>
      </c>
      <c r="BQ43" s="27">
        <f>VLOOKUP(BI43,X43:AF46,9,FALSE)</f>
        <v>0</v>
      </c>
      <c r="BR43" s="1" t="str">
        <f>BI43</f>
        <v>Lourel</v>
      </c>
      <c r="BS43" s="1">
        <f>VLOOKUP(BR43,BI43:BQ46,9,FALSE)</f>
        <v>0</v>
      </c>
      <c r="BT43" s="1">
        <f>VLOOKUP(BR43,BI43:BQ46,8,FALSE)</f>
        <v>0</v>
      </c>
      <c r="BU43" s="28" t="str">
        <f>IF(AND(BS43=BS44,BT44&gt;BT43),BR44,BR43)</f>
        <v>Lourel</v>
      </c>
      <c r="BV43" s="29">
        <f>VLOOKUP(BU43,BI43:BQ46,9,FALSE)</f>
        <v>0</v>
      </c>
      <c r="BW43" s="29">
        <f>VLOOKUP(BU43,BI43:BQ46,8,FALSE)</f>
        <v>0</v>
      </c>
      <c r="BX43" s="28" t="str">
        <f>IF(AND(BV43=BV45,BW45&gt;BW43),BU45,BU43)</f>
        <v>Lourel</v>
      </c>
      <c r="BY43" s="1">
        <f>VLOOKUP(BX43,BI43:BQ46,9,FALSE)</f>
        <v>0</v>
      </c>
      <c r="BZ43" s="12">
        <f>VLOOKUP(BX43,BI43:BQ46,8,FALSE)</f>
        <v>0</v>
      </c>
      <c r="CA43" s="30" t="str">
        <f>IF(AND(BY43=BY46,BZ46&gt;BZ43),BX46,BX43)</f>
        <v>Lourel</v>
      </c>
      <c r="CB43" s="1">
        <f>VLOOKUP(CA43,BI43:BQ46,9,FALSE)</f>
        <v>0</v>
      </c>
      <c r="CC43" s="1">
        <f>VLOOKUP(CA43,BI43:BQ46,8,FALSE)</f>
        <v>0</v>
      </c>
      <c r="CD43" s="12">
        <f>VLOOKUP(CA43,BI43:BQ46,6,FALSE)</f>
        <v>0</v>
      </c>
      <c r="CE43" s="28" t="str">
        <f>IF(AND(CB43=CB44,CC43=CC44,CD44&gt;CD43),CA44,CA43)</f>
        <v>Lourel</v>
      </c>
      <c r="CF43" s="1">
        <f>VLOOKUP(CE43,BI43:BQ46,9,FALSE)</f>
        <v>0</v>
      </c>
      <c r="CG43" s="1">
        <f>VLOOKUP(CE43,BI43:BQ46,8,FALSE)</f>
        <v>0</v>
      </c>
      <c r="CH43" s="1">
        <f>VLOOKUP(CE43,BI43:BQ46,6,FALSE)</f>
        <v>0</v>
      </c>
      <c r="CI43" s="28" t="str">
        <f>IF(AND(CF43=CF45,CG43=CG45,CH45&gt;CH43),CE45,CE43)</f>
        <v>Lourel</v>
      </c>
      <c r="CJ43" s="1">
        <f>VLOOKUP(CI43,BI43:BQ46,9,FALSE)</f>
        <v>0</v>
      </c>
      <c r="CK43" s="1">
        <f>VLOOKUP(CI43,BI43:BQ46,8,FALSE)</f>
        <v>0</v>
      </c>
      <c r="CL43" s="1">
        <f>VLOOKUP(CI43,BI43:BQ46,6,FALSE)</f>
        <v>0</v>
      </c>
      <c r="CM43" s="28" t="str">
        <f>IF(AND(CJ43=CJ46,CK43=CK46,CL46&gt;CL43),CI46,CI43)</f>
        <v>Lourel</v>
      </c>
      <c r="CN43" s="1">
        <f>VLOOKUP(CM43,BI43:BQ46,9,FALSE)</f>
        <v>0</v>
      </c>
      <c r="CO43" s="1">
        <f>VLOOKUP(CM43,BI43:BQ46,8,FALSE)</f>
        <v>0</v>
      </c>
      <c r="CP43" s="1">
        <f>VLOOKUP(CM43,BI43:BQ46,6,FALSE)</f>
        <v>0</v>
      </c>
      <c r="CQ43" s="13" t="str">
        <f>CM43</f>
        <v>Lourel</v>
      </c>
      <c r="CR43" s="26">
        <f>VLOOKUP(CQ43,$X$43:$AF$46,2,FALSE)</f>
        <v>0</v>
      </c>
      <c r="CS43" s="27">
        <f>VLOOKUP(CQ43,$X$43:$AF$46,3,FALSE)</f>
        <v>0</v>
      </c>
      <c r="CT43" s="27">
        <f>VLOOKUP(CQ43,$X$43:$AF$46,4,FALSE)</f>
        <v>0</v>
      </c>
      <c r="CU43" s="27">
        <f>VLOOKUP(CQ43,$X$43:$AF$46,5,FALSE)</f>
        <v>0</v>
      </c>
      <c r="CV43" s="27">
        <f>VLOOKUP(CQ43,$X$43:$AF$46,6,FALSE)</f>
        <v>0</v>
      </c>
      <c r="CW43" s="27">
        <f>VLOOKUP(CQ43,$X$43:$AF$46,7,FALSE)</f>
        <v>0</v>
      </c>
      <c r="CX43" s="27">
        <f>VLOOKUP(CQ43,$X$43:$AF$46,8,FALSE)</f>
        <v>0</v>
      </c>
      <c r="CY43" s="27">
        <f>VLOOKUP(CQ43,$X$43:$AF$46,9,FALSE)</f>
        <v>0</v>
      </c>
      <c r="DA43" s="1" t="str">
        <f>IF(ISNA(VLOOKUP(CQ43,K$6:L$24,1,FALSE))=TRUE,CM46,VLOOKUP(CQ43,K$6:L$24,1,FALSE))</f>
        <v>Cascais</v>
      </c>
      <c r="DB43" s="1" t="str">
        <f>IF(ISNA(VLOOKUP(CQ43,K$6:L$24,2,FALSE))=TRUE,CM46,VLOOKUP(CQ43,K$6:L$24,2,FALSE))</f>
        <v>Cascais</v>
      </c>
      <c r="DD43" s="1" t="str">
        <f>IF(AND(CR44=CR43,CY44=CY43,DA44=CM44,DB44=CM43),DA44,CM43)</f>
        <v>Lourel</v>
      </c>
      <c r="DE43" s="26">
        <f>VLOOKUP(DD43,$X$43:$AF$46,2,FALSE)</f>
        <v>0</v>
      </c>
      <c r="DF43" s="27">
        <f>VLOOKUP(DD43,$X$43:$AF$46,3,FALSE)</f>
        <v>0</v>
      </c>
      <c r="DG43" s="27">
        <f>VLOOKUP(DD43,$X$43:$AF$46,4,FALSE)</f>
        <v>0</v>
      </c>
      <c r="DH43" s="27">
        <f>VLOOKUP(DD43,$X$43:$AF$46,5,FALSE)</f>
        <v>0</v>
      </c>
      <c r="DI43" s="27">
        <f>VLOOKUP(DD43,$X$43:$AF$46,6,FALSE)</f>
        <v>0</v>
      </c>
      <c r="DJ43" s="27">
        <f>VLOOKUP(DD43,$X$43:$AF$46,7,FALSE)</f>
        <v>0</v>
      </c>
      <c r="DK43" s="27">
        <f>VLOOKUP(DD43,$X$43:$AF$46,8,FALSE)</f>
        <v>0</v>
      </c>
      <c r="DL43" s="27">
        <f>VLOOKUP(DD43,$X$43:$AF$46,9,FALSE)</f>
        <v>0</v>
      </c>
    </row>
    <row r="44" spans="2:116" ht="22.5" customHeight="1" x14ac:dyDescent="0.3">
      <c r="B44" s="94">
        <v>28</v>
      </c>
      <c r="C44" s="95">
        <v>45463</v>
      </c>
      <c r="D44" s="96">
        <v>0.80208333333333337</v>
      </c>
      <c r="E44" s="156" t="s">
        <v>115</v>
      </c>
      <c r="F44" s="3">
        <v>3</v>
      </c>
      <c r="G44" s="3">
        <v>2</v>
      </c>
      <c r="H44" s="157" t="s">
        <v>108</v>
      </c>
      <c r="I44" s="150" t="s">
        <v>65</v>
      </c>
      <c r="J44" s="5"/>
      <c r="K44" s="6" t="str">
        <f>IF(F32&lt;&gt;"",IF(F32&gt;G32,E32,IF(G32&gt;F32,H32,"Empate")),"")</f>
        <v>SPORTING CP</v>
      </c>
      <c r="L44" s="6" t="str">
        <f>IF(F32&lt;&gt;"",IF(F32&lt;G32,E32,IF(G32&lt;F32,H32,"Empate")),"")</f>
        <v>S. JOÃO BRITO</v>
      </c>
      <c r="N44" s="1"/>
      <c r="X44" s="14" t="s">
        <v>68</v>
      </c>
      <c r="Y44" s="15">
        <f>DCOUNT($E$5:$F$26,$F$5,$Y47:$Y48)+DCOUNT($G$5:$H$26,$G$5,$Y47:$Y48)</f>
        <v>0</v>
      </c>
      <c r="Z44" s="15">
        <f>COUNTIF($K$6:$K$34,Y48)</f>
        <v>0</v>
      </c>
      <c r="AA44" s="15">
        <f>Y44-Z44-AB44</f>
        <v>0</v>
      </c>
      <c r="AB44" s="15">
        <f>COUNTIF($L$6:$L$34,Y48)</f>
        <v>0</v>
      </c>
      <c r="AC44" s="15">
        <f>DSUM($E$5:$F$26,$F$5,$Y47:$Y48)+DSUM($G$5:$H$26,$G$5,$Y47:$Y48)</f>
        <v>0</v>
      </c>
      <c r="AD44" s="15">
        <f>DSUM($E$5:$G$26,$G$5,$Y47:$Y48)+DSUM($F$5:$H$26,$F$5,$Y47:$Y48)</f>
        <v>0</v>
      </c>
      <c r="AE44" s="15">
        <f>AC44-AD44</f>
        <v>0</v>
      </c>
      <c r="AF44" s="16">
        <f>Z44*3+AA44*1</f>
        <v>0</v>
      </c>
      <c r="AH44" s="31" t="str">
        <f>X44</f>
        <v>Lourel</v>
      </c>
      <c r="AI44" s="32">
        <f>AF44</f>
        <v>0</v>
      </c>
      <c r="AJ44" s="30" t="str">
        <f>IF(AI44&lt;=AI43,AH44,AH43)</f>
        <v>Lourel</v>
      </c>
      <c r="AK44" s="32">
        <f>VLOOKUP(AJ44,X43:AF46,9,FALSE)</f>
        <v>0</v>
      </c>
      <c r="AL44" s="10" t="str">
        <f>AJ44</f>
        <v>Lourel</v>
      </c>
      <c r="AM44" s="32">
        <f>VLOOKUP(AL44,X43:AF46,9,FALSE)</f>
        <v>0</v>
      </c>
      <c r="AN44" s="10" t="str">
        <f>AL44</f>
        <v>Lourel</v>
      </c>
      <c r="AO44" s="32">
        <f>VLOOKUP(AN44,X43:AF46,9,FALSE)</f>
        <v>0</v>
      </c>
      <c r="AP44" s="30" t="str">
        <f>IF(AO44&gt;=AO45,AN44,AN45)</f>
        <v>Lourel</v>
      </c>
      <c r="AQ44" s="32">
        <f>VLOOKUP(AP44,X43:AF46,9,FALSE)</f>
        <v>0</v>
      </c>
      <c r="AR44" s="30" t="str">
        <f>IF(AQ44&gt;=AQ46,AP44,AP46)</f>
        <v>Lourel</v>
      </c>
      <c r="AS44" s="32">
        <f>VLOOKUP(AR44,X43:AF46,9,FALSE)</f>
        <v>0</v>
      </c>
      <c r="AU44" s="33"/>
      <c r="AV44" s="34" t="str">
        <f>AR44</f>
        <v>Lourel</v>
      </c>
      <c r="AW44" s="35">
        <f>AS44</f>
        <v>0</v>
      </c>
      <c r="AX44" s="32">
        <f>VLOOKUP(AV44,X43:AF46,8,FALSE)</f>
        <v>0</v>
      </c>
      <c r="AY44" s="30" t="str">
        <f>IF(AND(AW43=AW44,AX44&gt;AX43),AV43,AV44)</f>
        <v>Cascais</v>
      </c>
      <c r="AZ44" s="32">
        <f>VLOOKUP(AY44,X43:AF46,9,FALSE)</f>
        <v>0</v>
      </c>
      <c r="BA44" s="32">
        <f>VLOOKUP(AY44,X43:AF46,8,FALSE)</f>
        <v>-15</v>
      </c>
      <c r="BB44" s="30" t="str">
        <f>IF(AND(AZ44=AZ45,BA45&gt;BA44),AY45,AY44)</f>
        <v>Algueirão</v>
      </c>
      <c r="BC44" s="32"/>
      <c r="BD44" s="32"/>
      <c r="BF44" s="36">
        <f>AZ44</f>
        <v>0</v>
      </c>
      <c r="BG44" s="37" t="str">
        <f>BB44</f>
        <v>Algueirão</v>
      </c>
      <c r="BI44" s="13" t="str">
        <f>BG44</f>
        <v>Algueirão</v>
      </c>
      <c r="BJ44" s="26">
        <f>VLOOKUP(BI44,X43:AF46,2,FALSE)</f>
        <v>0</v>
      </c>
      <c r="BK44" s="27">
        <f>VLOOKUP(BI44,X43:AF46,3,FALSE)</f>
        <v>0</v>
      </c>
      <c r="BL44" s="27">
        <f>VLOOKUP(BI44,X43:AF46,4,FALSE)</f>
        <v>0</v>
      </c>
      <c r="BM44" s="27">
        <f>VLOOKUP(BI44,X43:AF46,5,FALSE)</f>
        <v>0</v>
      </c>
      <c r="BN44" s="27">
        <f>VLOOKUP(BI44,X43:AF46,6,FALSE)</f>
        <v>0</v>
      </c>
      <c r="BO44" s="27">
        <f>VLOOKUP(BI44,X43:AF46,7,FALSE)</f>
        <v>0</v>
      </c>
      <c r="BP44" s="27">
        <f>VLOOKUP(BI44,X43:AF46,8,FALSE)</f>
        <v>0</v>
      </c>
      <c r="BQ44" s="27">
        <f>VLOOKUP(BI44,X43:AF46,9,FALSE)</f>
        <v>0</v>
      </c>
      <c r="BR44" s="1" t="str">
        <f>BI44</f>
        <v>Algueirão</v>
      </c>
      <c r="BS44" s="1">
        <f>VLOOKUP(BR44,BI43:BQ46,9,FALSE)</f>
        <v>0</v>
      </c>
      <c r="BT44" s="1">
        <f>VLOOKUP(BR44,BI43:BQ46,8,FALSE)</f>
        <v>0</v>
      </c>
      <c r="BU44" s="28" t="str">
        <f>IF(AND(BS43=BS44,BT44&gt;BT43),BR43,BR44)</f>
        <v>Algueirão</v>
      </c>
      <c r="BV44" s="29">
        <f>VLOOKUP(BU44,BI43:BQ46,9,FALSE)</f>
        <v>0</v>
      </c>
      <c r="BW44" s="29">
        <f>VLOOKUP(BU44,BI43:BQ46,8,FALSE)</f>
        <v>0</v>
      </c>
      <c r="BX44" s="29" t="str">
        <f>IF(AND(BV44=BV46,BW46&gt;BW44),BU46,BU44)</f>
        <v>Algueirão</v>
      </c>
      <c r="BY44" s="1">
        <f>VLOOKUP(BX44,BI43:BQ46,9,FALSE)</f>
        <v>0</v>
      </c>
      <c r="BZ44" s="12">
        <f>VLOOKUP(BX44,BI43:BQ46,8,FALSE)</f>
        <v>0</v>
      </c>
      <c r="CA44" s="1" t="str">
        <f>IF(AND(BY44=BY45,BZ45&gt;BZ44),BX45,BX44)</f>
        <v>Algueirão</v>
      </c>
      <c r="CB44" s="1">
        <f>VLOOKUP(CA44,BI43:BQ46,9,FALSE)</f>
        <v>0</v>
      </c>
      <c r="CC44" s="1">
        <f>VLOOKUP(CA44,BI43:BQ46,8,FALSE)</f>
        <v>0</v>
      </c>
      <c r="CD44" s="12">
        <f>VLOOKUP(CA44,BI43:BQ46,6,FALSE)</f>
        <v>0</v>
      </c>
      <c r="CE44" s="28" t="str">
        <f>IF(AND(CB43=CB44,CC43=CC44,CD44&gt;CD43),CA43,CA44)</f>
        <v>Algueirão</v>
      </c>
      <c r="CF44" s="1">
        <f>VLOOKUP(CE44,BI43:BQ46,9,FALSE)</f>
        <v>0</v>
      </c>
      <c r="CG44" s="1">
        <f>VLOOKUP(CE44,BI43:BQ46,8,FALSE)</f>
        <v>0</v>
      </c>
      <c r="CH44" s="1">
        <f>VLOOKUP(CE44,BI43:BQ46,6,FALSE)</f>
        <v>0</v>
      </c>
      <c r="CI44" s="29" t="str">
        <f>IF(AND(CF44=CF46,CG44=CG46,CH46&gt;CH44),CE46,CE44)</f>
        <v>Algueirão</v>
      </c>
      <c r="CJ44" s="1">
        <f>VLOOKUP(CI44,BI43:BQ46,9,FALSE)</f>
        <v>0</v>
      </c>
      <c r="CK44" s="1">
        <f>VLOOKUP(CI44,BI43:BQ46,8,FALSE)</f>
        <v>0</v>
      </c>
      <c r="CL44" s="1">
        <f>VLOOKUP(CI44,BI43:BQ46,6,FALSE)</f>
        <v>0</v>
      </c>
      <c r="CM44" s="29" t="str">
        <f>IF(AND(CJ44=CJ45,CK44=CK45,CL45&gt;CL44),CI45,CI44)</f>
        <v>Algueirão</v>
      </c>
      <c r="CN44" s="1">
        <f>VLOOKUP(CM44,BI43:BQ46,9,FALSE)</f>
        <v>0</v>
      </c>
      <c r="CO44" s="1">
        <f>VLOOKUP(CM44,BI43:BQ46,8,FALSE)</f>
        <v>0</v>
      </c>
      <c r="CP44" s="1">
        <f>VLOOKUP(CM44,BI43:BQ46,6,FALSE)</f>
        <v>0</v>
      </c>
      <c r="CQ44" s="13" t="str">
        <f>CM44</f>
        <v>Algueirão</v>
      </c>
      <c r="CR44" s="26">
        <f>VLOOKUP(CQ44,$X$43:$AF$46,2,FALSE)</f>
        <v>0</v>
      </c>
      <c r="CS44" s="27">
        <f>VLOOKUP(CQ44,$X$43:$AF$46,3,FALSE)</f>
        <v>0</v>
      </c>
      <c r="CT44" s="27">
        <f>VLOOKUP(CQ44,$X$43:$AF$46,4,FALSE)</f>
        <v>0</v>
      </c>
      <c r="CU44" s="27">
        <f>VLOOKUP(CQ44,$X$43:$AF$46,5,FALSE)</f>
        <v>0</v>
      </c>
      <c r="CV44" s="27">
        <f>VLOOKUP(CQ44,$X$43:$AF$46,6,FALSE)</f>
        <v>0</v>
      </c>
      <c r="CW44" s="27">
        <f>VLOOKUP(CQ44,$X$43:$AF$46,7,FALSE)</f>
        <v>0</v>
      </c>
      <c r="CX44" s="27">
        <f>VLOOKUP(CQ44,$X$43:$AF$46,8,FALSE)</f>
        <v>0</v>
      </c>
      <c r="CY44" s="27">
        <f>VLOOKUP(CQ44,$X$43:$AF$46,9,FALSE)</f>
        <v>0</v>
      </c>
      <c r="DA44" s="1" t="str">
        <f>IF(ISNA(VLOOKUP(CQ44,K$6:L$24,1,FALSE))=TRUE,CM46,VLOOKUP(CQ44,K$6:L$24,1,FALSE))</f>
        <v>Cascais</v>
      </c>
      <c r="DB44" s="1" t="str">
        <f>IF(ISNA(VLOOKUP(CQ44,K$6:L$24,2,FALSE))=TRUE,CM46,VLOOKUP(CQ44,K$6:L$24,2,FALSE))</f>
        <v>Cascais</v>
      </c>
      <c r="DD44" s="1" t="str">
        <f>IF(DD43=CM44,CM43,IF(AND(CR45=CR44,CY45=CY44,DA45=CM45,DB45=CM44),DA45,CM44))</f>
        <v>Algueirão</v>
      </c>
      <c r="DE44" s="26">
        <f>VLOOKUP(DD44,$X$43:$AF$46,2,FALSE)</f>
        <v>0</v>
      </c>
      <c r="DF44" s="27">
        <f>VLOOKUP(DD44,$X$43:$AF$46,3,FALSE)</f>
        <v>0</v>
      </c>
      <c r="DG44" s="27">
        <f>VLOOKUP(DD44,$X$43:$AF$46,4,FALSE)</f>
        <v>0</v>
      </c>
      <c r="DH44" s="27">
        <f>VLOOKUP(DD44,$X$43:$AF$46,5,FALSE)</f>
        <v>0</v>
      </c>
      <c r="DI44" s="27">
        <f>VLOOKUP(DD44,$X$43:$AF$46,6,FALSE)</f>
        <v>0</v>
      </c>
      <c r="DJ44" s="27">
        <f>VLOOKUP(DD44,$X$43:$AF$46,7,FALSE)</f>
        <v>0</v>
      </c>
      <c r="DK44" s="27">
        <f>VLOOKUP(DD44,$X$43:$AF$46,8,FALSE)</f>
        <v>0</v>
      </c>
      <c r="DL44" s="27">
        <f>VLOOKUP(DD44,$X$43:$AF$46,9,FALSE)</f>
        <v>0</v>
      </c>
    </row>
    <row r="45" spans="2:116" ht="22.5" customHeight="1" x14ac:dyDescent="0.3">
      <c r="B45" s="94">
        <v>29</v>
      </c>
      <c r="C45" s="95">
        <v>45463</v>
      </c>
      <c r="D45" s="96">
        <v>0.80208333333333337</v>
      </c>
      <c r="E45" s="156" t="s">
        <v>117</v>
      </c>
      <c r="F45" s="3">
        <v>1</v>
      </c>
      <c r="G45" s="3">
        <v>6</v>
      </c>
      <c r="H45" s="156" t="s">
        <v>114</v>
      </c>
      <c r="I45" s="150" t="s">
        <v>97</v>
      </c>
      <c r="J45" s="5"/>
      <c r="N45" s="1"/>
      <c r="X45" s="14" t="s">
        <v>69</v>
      </c>
      <c r="Y45" s="15">
        <f>DCOUNT($E$5:$F$26,$F$5,$Z47:$Z48)+DCOUNT($G$5:$H$26,$G$5,$Z47:$Z48)</f>
        <v>0</v>
      </c>
      <c r="Z45" s="15">
        <f>COUNTIF($K$6:$K$34,Z48)</f>
        <v>0</v>
      </c>
      <c r="AA45" s="15">
        <f>Y45-Z45-AB45</f>
        <v>0</v>
      </c>
      <c r="AB45" s="15">
        <f>COUNTIF($L$6:$L$34,Z48)</f>
        <v>0</v>
      </c>
      <c r="AC45" s="15">
        <f>DSUM($E$5:$F$26,$F$5,$Z47:$Z48)+DSUM($G$5:$H$26,$G$5,$Z47:$Z48)</f>
        <v>0</v>
      </c>
      <c r="AD45" s="15">
        <f>DSUM($E$5:$G$26,$G$5,$Z47:$Z48)+DSUM($F$5:$H$26,$F$5,$Z47:$Z48)</f>
        <v>0</v>
      </c>
      <c r="AE45" s="15">
        <f>AC45-AD45</f>
        <v>0</v>
      </c>
      <c r="AF45" s="16">
        <f>Z45*3+AA45*1</f>
        <v>0</v>
      </c>
      <c r="AH45" s="31" t="str">
        <f>X45</f>
        <v>Algueirão</v>
      </c>
      <c r="AI45" s="32">
        <f>AF45</f>
        <v>0</v>
      </c>
      <c r="AJ45" s="10" t="str">
        <f>AH45</f>
        <v>Algueirão</v>
      </c>
      <c r="AK45" s="32">
        <f>VLOOKUP(AJ45,X43:AF46,9,FALSE)</f>
        <v>0</v>
      </c>
      <c r="AL45" s="30" t="str">
        <f>IF(AK45&lt;=AK43,AJ45,AJ43)</f>
        <v>Algueirão</v>
      </c>
      <c r="AM45" s="32">
        <f>VLOOKUP(AL45,X43:AF46,9,FALSE)</f>
        <v>0</v>
      </c>
      <c r="AN45" s="10" t="str">
        <f>AL45</f>
        <v>Algueirão</v>
      </c>
      <c r="AO45" s="32">
        <f>VLOOKUP(AN45,X43:AF46,9,FALSE)</f>
        <v>0</v>
      </c>
      <c r="AP45" s="30" t="str">
        <f>IF(AO45&lt;=AO44,AN45,AN44)</f>
        <v>Algueirão</v>
      </c>
      <c r="AQ45" s="32">
        <f>VLOOKUP(AP45,X43:AF46,9,FALSE)</f>
        <v>0</v>
      </c>
      <c r="AR45" s="10" t="str">
        <f>AP45</f>
        <v>Algueirão</v>
      </c>
      <c r="AS45" s="32">
        <f>VLOOKUP(AR45,X43:AF46,9,FALSE)</f>
        <v>0</v>
      </c>
      <c r="AT45" s="30" t="str">
        <f>IF(AS45&gt;=AS46,AR45,AR46)</f>
        <v>Algueirão</v>
      </c>
      <c r="AU45" s="38">
        <f>VLOOKUP(AT45,X43:AF46,9,FALSE)</f>
        <v>0</v>
      </c>
      <c r="AV45" s="34" t="str">
        <f>AT45</f>
        <v>Algueirão</v>
      </c>
      <c r="AW45" s="35">
        <f>AU45</f>
        <v>0</v>
      </c>
      <c r="AX45" s="32">
        <f>VLOOKUP(AV45,X43:AF46,8,FALSE)</f>
        <v>0</v>
      </c>
      <c r="AY45" s="10" t="str">
        <f>AV45</f>
        <v>Algueirão</v>
      </c>
      <c r="AZ45" s="32">
        <f>VLOOKUP(AY45,X43:AF46,9,FALSE)</f>
        <v>0</v>
      </c>
      <c r="BA45" s="32">
        <f>VLOOKUP(AY45,X43:AF46,8,FALSE)</f>
        <v>0</v>
      </c>
      <c r="BB45" s="30" t="str">
        <f>IF(AND(AZ44=AZ45,BA45&gt;BA44),AY44,AY45)</f>
        <v>Cascais</v>
      </c>
      <c r="BC45" s="32">
        <f>VLOOKUP(BB45,X43:AF46,9,FALSE)</f>
        <v>0</v>
      </c>
      <c r="BD45" s="32">
        <f>VLOOKUP(BB45,X43:AF46,8,FALSE)</f>
        <v>-15</v>
      </c>
      <c r="BE45" s="30" t="str">
        <f>IF(AND(BC45=BC46,BD46&gt;BD45),BB46,BB45)</f>
        <v>Trajouce</v>
      </c>
      <c r="BF45" s="36">
        <f>BC45</f>
        <v>0</v>
      </c>
      <c r="BG45" s="37" t="str">
        <f>BE45</f>
        <v>Trajouce</v>
      </c>
      <c r="BI45" s="13" t="str">
        <f>BG45</f>
        <v>Trajouce</v>
      </c>
      <c r="BJ45" s="26">
        <f>VLOOKUP(BI45,X43:AF46,2,FALSE)</f>
        <v>0</v>
      </c>
      <c r="BK45" s="27">
        <f>VLOOKUP(BI45,X43:AF46,3,FALSE)</f>
        <v>0</v>
      </c>
      <c r="BL45" s="27">
        <f>VLOOKUP(BI45,X43:AF46,4,FALSE)</f>
        <v>0</v>
      </c>
      <c r="BM45" s="27">
        <f>VLOOKUP(BI45,X43:AF46,5,FALSE)</f>
        <v>0</v>
      </c>
      <c r="BN45" s="27">
        <f>VLOOKUP(BI45,X43:AF46,6,FALSE)</f>
        <v>0</v>
      </c>
      <c r="BO45" s="27">
        <f>VLOOKUP(BI45,X43:AF46,7,FALSE)</f>
        <v>0</v>
      </c>
      <c r="BP45" s="27">
        <f>VLOOKUP(BI45,X43:AF46,8,FALSE)</f>
        <v>0</v>
      </c>
      <c r="BQ45" s="27">
        <f>VLOOKUP(BI45,X43:AF46,9,FALSE)</f>
        <v>0</v>
      </c>
      <c r="BR45" s="1" t="str">
        <f>BI45</f>
        <v>Trajouce</v>
      </c>
      <c r="BS45" s="1">
        <f>VLOOKUP(BR45,BI43:BQ46,9,FALSE)</f>
        <v>0</v>
      </c>
      <c r="BT45" s="1">
        <f>VLOOKUP(BR45,BI43:BQ46,8,FALSE)</f>
        <v>0</v>
      </c>
      <c r="BU45" s="29" t="str">
        <f>IF(AND(BS45=BS46,BT46&gt;BT45),BR46,BR45)</f>
        <v>Trajouce</v>
      </c>
      <c r="BV45" s="29">
        <f>VLOOKUP(BU45,BI43:BQ46,9,FALSE)</f>
        <v>0</v>
      </c>
      <c r="BW45" s="29">
        <f>VLOOKUP(BU45,BI43:BQ46,8,FALSE)</f>
        <v>0</v>
      </c>
      <c r="BX45" s="28" t="str">
        <f>IF(AND(BV43=BV45,BW45&gt;BW43),BU43,BU45)</f>
        <v>Trajouce</v>
      </c>
      <c r="BY45" s="1">
        <f>VLOOKUP(BX45,BI43:BQ46,9,FALSE)</f>
        <v>0</v>
      </c>
      <c r="BZ45" s="12">
        <f>VLOOKUP(BX45,BI43:BQ46,8,FALSE)</f>
        <v>0</v>
      </c>
      <c r="CA45" s="1" t="str">
        <f>IF(AND(BY44=BY45,BZ45&gt;BZ44),BX44,BX45)</f>
        <v>Trajouce</v>
      </c>
      <c r="CB45" s="1">
        <f>VLOOKUP(CA45,BI43:BQ46,9,FALSE)</f>
        <v>0</v>
      </c>
      <c r="CC45" s="1">
        <f>VLOOKUP(CA45,BI43:BQ46,8,FALSE)</f>
        <v>0</v>
      </c>
      <c r="CD45" s="12">
        <f>VLOOKUP(CA45,BI43:BQ46,6,FALSE)</f>
        <v>0</v>
      </c>
      <c r="CE45" s="29" t="str">
        <f>IF(AND(CB45=CB46,CC45=CC46,CD46&gt;CD45),CA46,CA45)</f>
        <v>Trajouce</v>
      </c>
      <c r="CF45" s="1">
        <f>VLOOKUP(CE45,BI43:BQ46,9,FALSE)</f>
        <v>0</v>
      </c>
      <c r="CG45" s="1">
        <f>VLOOKUP(CE45,BI43:BQ46,8,FALSE)</f>
        <v>0</v>
      </c>
      <c r="CH45" s="1">
        <f>VLOOKUP(CE45,BI43:BQ46,6,FALSE)</f>
        <v>0</v>
      </c>
      <c r="CI45" s="28" t="str">
        <f>IF(AND(CF43=CF45,CG43=CG45,CH45&gt;CH43),CE43,CE45)</f>
        <v>Trajouce</v>
      </c>
      <c r="CJ45" s="1">
        <f>VLOOKUP(CI45,BI43:BQ46,9,FALSE)</f>
        <v>0</v>
      </c>
      <c r="CK45" s="1">
        <f>VLOOKUP(CI45,BI43:BQ46,8,FALSE)</f>
        <v>0</v>
      </c>
      <c r="CL45" s="1">
        <f>VLOOKUP(CI45,BI43:BQ46,6,FALSE)</f>
        <v>0</v>
      </c>
      <c r="CM45" s="29" t="str">
        <f>IF(AND(CJ44=CJ45,CK44=CK45,CL45&gt;CL44),CI44,CI45)</f>
        <v>Trajouce</v>
      </c>
      <c r="CN45" s="1">
        <f>VLOOKUP(CM45,BI43:BQ46,9,FALSE)</f>
        <v>0</v>
      </c>
      <c r="CO45" s="1">
        <f>VLOOKUP(CM45,BI43:BQ46,8,FALSE)</f>
        <v>0</v>
      </c>
      <c r="CP45" s="1">
        <f>VLOOKUP(CM45,BI43:BQ46,6,FALSE)</f>
        <v>0</v>
      </c>
      <c r="CQ45" s="13" t="str">
        <f>CM45</f>
        <v>Trajouce</v>
      </c>
      <c r="CR45" s="26">
        <f>VLOOKUP(CQ45,$X$43:$AF$46,2,FALSE)</f>
        <v>0</v>
      </c>
      <c r="CS45" s="27">
        <f>VLOOKUP(CQ45,$X$43:$AF$46,3,FALSE)</f>
        <v>0</v>
      </c>
      <c r="CT45" s="27">
        <f>VLOOKUP(CQ45,$X$43:$AF$46,4,FALSE)</f>
        <v>0</v>
      </c>
      <c r="CU45" s="27">
        <f>VLOOKUP(CQ45,$X$43:$AF$46,5,FALSE)</f>
        <v>0</v>
      </c>
      <c r="CV45" s="27">
        <f>VLOOKUP(CQ45,$X$43:$AF$46,6,FALSE)</f>
        <v>0</v>
      </c>
      <c r="CW45" s="27">
        <f>VLOOKUP(CQ45,$X$43:$AF$46,7,FALSE)</f>
        <v>0</v>
      </c>
      <c r="CX45" s="27">
        <f>VLOOKUP(CQ45,$X$43:$AF$46,8,FALSE)</f>
        <v>0</v>
      </c>
      <c r="CY45" s="27">
        <f>VLOOKUP(CQ45,$X$43:$AF$46,9,FALSE)</f>
        <v>0</v>
      </c>
      <c r="DA45" s="1" t="str">
        <f>IF(ISNA(VLOOKUP(CQ45,K$6:L$24,1,FALSE))=TRUE,CM46,VLOOKUP(CQ45,K$6:L$24,1,FALSE))</f>
        <v>Cascais</v>
      </c>
      <c r="DB45" s="1" t="str">
        <f>IF(ISNA(VLOOKUP(CQ45,K$6:L$24,2,FALSE))=TRUE,CM46,VLOOKUP(CQ45,K$6:L$24,2,FALSE))</f>
        <v>Cascais</v>
      </c>
      <c r="DD45" s="1" t="str">
        <f>IF(DD44=CM45,CM44,IF(AND(CR46=CR45,CY46=CY45,DA46=CM46,DB46=CM45),DA46,CM45))</f>
        <v>Trajouce</v>
      </c>
      <c r="DE45" s="26">
        <f>VLOOKUP(DD45,$X$43:$AF$46,2,FALSE)</f>
        <v>0</v>
      </c>
      <c r="DF45" s="27">
        <f>VLOOKUP(DD45,$X$43:$AF$46,3,FALSE)</f>
        <v>0</v>
      </c>
      <c r="DG45" s="27">
        <f>VLOOKUP(DD45,$X$43:$AF$46,4,FALSE)</f>
        <v>0</v>
      </c>
      <c r="DH45" s="27">
        <f>VLOOKUP(DD45,$X$43:$AF$46,5,FALSE)</f>
        <v>0</v>
      </c>
      <c r="DI45" s="27">
        <f>VLOOKUP(DD45,$X$43:$AF$46,6,FALSE)</f>
        <v>0</v>
      </c>
      <c r="DJ45" s="27">
        <f>VLOOKUP(DD45,$X$43:$AF$46,7,FALSE)</f>
        <v>0</v>
      </c>
      <c r="DK45" s="27">
        <f>VLOOKUP(DD45,$X$43:$AF$46,8,FALSE)</f>
        <v>0</v>
      </c>
      <c r="DL45" s="27">
        <f>VLOOKUP(DD45,$X$43:$AF$46,9,FALSE)</f>
        <v>0</v>
      </c>
    </row>
    <row r="46" spans="2:116" ht="22.5" customHeight="1" x14ac:dyDescent="0.3">
      <c r="B46" s="210" t="s">
        <v>15</v>
      </c>
      <c r="C46" s="211"/>
      <c r="D46" s="211"/>
      <c r="E46" s="211"/>
      <c r="F46" s="211"/>
      <c r="G46" s="211"/>
      <c r="H46" s="211"/>
      <c r="I46" s="211"/>
      <c r="J46" s="212"/>
      <c r="K46" s="6" t="str">
        <f>IF(F34&lt;&gt;"",IF(F34&gt;G34,E34,IF(G34&gt;F34,H34,"Empate")),"")</f>
        <v>ESTORIL PRAIA</v>
      </c>
      <c r="L46" s="6" t="str">
        <f>IF(F34&lt;&gt;"",IF(F34&lt;G34,E34,IF(G34&lt;F34,H34,"Empate")),"")</f>
        <v>TORRE</v>
      </c>
      <c r="N46" s="1"/>
      <c r="X46" s="4" t="s">
        <v>70</v>
      </c>
      <c r="Y46" s="39">
        <f>DCOUNT($E$5:$F$26,$F$5,$AA47:$AA48)+DCOUNT($G$5:$H$26,$G$5,$AA47:$AA48)</f>
        <v>0</v>
      </c>
      <c r="Z46" s="39">
        <f>COUNTIF($K$6:$K$34,AA48)</f>
        <v>0</v>
      </c>
      <c r="AA46" s="39">
        <f>Y46-Z46-AB46</f>
        <v>0</v>
      </c>
      <c r="AB46" s="39">
        <f>COUNTIF($L$6:$L$34,AA48)</f>
        <v>0</v>
      </c>
      <c r="AC46" s="39">
        <f>DSUM($E$5:$F$26,$F$5,$AA47:$AA48)+DSUM($G$5:$H$26,$G$5,$AA47:$AA48)</f>
        <v>0</v>
      </c>
      <c r="AD46" s="39">
        <f>DSUM($E$5:$G$26,$G$5,$AA47:$AA48)+DSUM($F$5:$H$26,$F$5,$AA47:$AA48)</f>
        <v>0</v>
      </c>
      <c r="AE46" s="39">
        <f>AC46-AD46</f>
        <v>0</v>
      </c>
      <c r="AF46" s="40">
        <f>Z46*3+AA46*1</f>
        <v>0</v>
      </c>
      <c r="AH46" s="41" t="str">
        <f>X46</f>
        <v>Trajouce</v>
      </c>
      <c r="AI46" s="42">
        <f>AF46</f>
        <v>0</v>
      </c>
      <c r="AJ46" s="43" t="str">
        <f>AH46</f>
        <v>Trajouce</v>
      </c>
      <c r="AK46" s="42">
        <f>VLOOKUP(AJ46,X43:AF46,9,FALSE)</f>
        <v>0</v>
      </c>
      <c r="AL46" s="43" t="str">
        <f>AJ46</f>
        <v>Trajouce</v>
      </c>
      <c r="AM46" s="42">
        <f>VLOOKUP(AL46,X43:AF46,9,FALSE)</f>
        <v>0</v>
      </c>
      <c r="AN46" s="44" t="str">
        <f>IF(AM46&lt;=AM43,AL46,AL43)</f>
        <v>Trajouce</v>
      </c>
      <c r="AO46" s="42">
        <f>VLOOKUP(AN46,X43:AF46,9,FALSE)</f>
        <v>0</v>
      </c>
      <c r="AP46" s="43" t="str">
        <f>AN46</f>
        <v>Trajouce</v>
      </c>
      <c r="AQ46" s="42">
        <f>VLOOKUP(AP46,X43:AF46,9,FALSE)</f>
        <v>0</v>
      </c>
      <c r="AR46" s="44" t="str">
        <f>IF(AQ46&lt;=AQ44,AP46,AP44)</f>
        <v>Trajouce</v>
      </c>
      <c r="AS46" s="42">
        <f>VLOOKUP(AR46,X43:AF46,9,FALSE)</f>
        <v>0</v>
      </c>
      <c r="AT46" s="44" t="str">
        <f>IF(AS46&lt;=AS45,AR46,AR45)</f>
        <v>Trajouce</v>
      </c>
      <c r="AU46" s="45">
        <f>VLOOKUP(AT46,X43:AF46,9,FALSE)</f>
        <v>0</v>
      </c>
      <c r="AV46" s="46" t="str">
        <f>AT46</f>
        <v>Trajouce</v>
      </c>
      <c r="AW46" s="47">
        <f>AU46</f>
        <v>0</v>
      </c>
      <c r="AX46" s="42">
        <f>VLOOKUP(AV46,X43:AF46,8,FALSE)</f>
        <v>0</v>
      </c>
      <c r="AY46" s="43" t="str">
        <f>AV46</f>
        <v>Trajouce</v>
      </c>
      <c r="AZ46" s="42">
        <f>VLOOKUP(AY46,X43:AF46,9,FALSE)</f>
        <v>0</v>
      </c>
      <c r="BA46" s="42">
        <f>VLOOKUP(AY46,X43:AF46,8,FALSE)</f>
        <v>0</v>
      </c>
      <c r="BB46" s="43" t="str">
        <f>AY46</f>
        <v>Trajouce</v>
      </c>
      <c r="BC46" s="42">
        <f>VLOOKUP(BB46,X43:AF46,9,FALSE)</f>
        <v>0</v>
      </c>
      <c r="BD46" s="42">
        <f>VLOOKUP(BB46,X43:AF46,8,FALSE)</f>
        <v>0</v>
      </c>
      <c r="BE46" s="44" t="str">
        <f>IF(AND(BC45=BC46,BD46&gt;BD45),BB45,BB46)</f>
        <v>Cascais</v>
      </c>
      <c r="BF46" s="48">
        <f>VLOOKUP(BE46,X43:AF46,9,FALSE)</f>
        <v>0</v>
      </c>
      <c r="BG46" s="49" t="str">
        <f>BE46</f>
        <v>Cascais</v>
      </c>
      <c r="BI46" s="13" t="str">
        <f>BG46</f>
        <v>Cascais</v>
      </c>
      <c r="BJ46" s="26">
        <f>VLOOKUP(BI46,X43:AF46,2,FALSE)</f>
        <v>3</v>
      </c>
      <c r="BK46" s="27">
        <f>VLOOKUP(BI46,X43:AF46,3,FALSE)</f>
        <v>0</v>
      </c>
      <c r="BL46" s="27">
        <f>VLOOKUP(BI46,X43:AF46,4,FALSE)</f>
        <v>0</v>
      </c>
      <c r="BM46" s="27">
        <f>VLOOKUP(BI46,X43:AF46,5,FALSE)</f>
        <v>3</v>
      </c>
      <c r="BN46" s="27">
        <f>VLOOKUP(BI46,X43:AF46,6,FALSE)</f>
        <v>1</v>
      </c>
      <c r="BO46" s="27">
        <f>VLOOKUP(BI46,X43:AF46,7,FALSE)</f>
        <v>16</v>
      </c>
      <c r="BP46" s="27">
        <f>VLOOKUP(BI46,X43:AF46,8,FALSE)</f>
        <v>-15</v>
      </c>
      <c r="BQ46" s="27">
        <f>VLOOKUP(BI46,X43:AF46,9,FALSE)</f>
        <v>0</v>
      </c>
      <c r="BR46" s="1" t="str">
        <f>BI46</f>
        <v>Cascais</v>
      </c>
      <c r="BS46" s="1">
        <f>VLOOKUP(BR46,BI43:BQ46,9,FALSE)</f>
        <v>0</v>
      </c>
      <c r="BT46" s="1">
        <f>VLOOKUP(BR46,BI43:BQ46,8,FALSE)</f>
        <v>-15</v>
      </c>
      <c r="BU46" s="29" t="str">
        <f>IF(AND(BS45=BS46,BT46&gt;BT45),BR45,BR46)</f>
        <v>Cascais</v>
      </c>
      <c r="BV46" s="29">
        <f>VLOOKUP(BU46,BI43:BQ46,9,FALSE)</f>
        <v>0</v>
      </c>
      <c r="BW46" s="29">
        <f>VLOOKUP(BU46,BI43:BQ46,8,FALSE)</f>
        <v>-15</v>
      </c>
      <c r="BX46" s="29" t="str">
        <f>IF(AND(BV44=BV46,BW46&gt;BW44),BU44,BU46)</f>
        <v>Cascais</v>
      </c>
      <c r="BY46" s="1">
        <f>VLOOKUP(BX46,BI43:BQ46,9,FALSE)</f>
        <v>0</v>
      </c>
      <c r="BZ46" s="12">
        <f>VLOOKUP(BX46,BI43:BQ46,8,FALSE)</f>
        <v>-15</v>
      </c>
      <c r="CA46" s="30" t="str">
        <f>IF(AND(BY43=BY46,BZ46&gt;BZ43),BX43,BX46)</f>
        <v>Cascais</v>
      </c>
      <c r="CB46" s="1">
        <f>VLOOKUP(CA46,BI43:BQ46,9,FALSE)</f>
        <v>0</v>
      </c>
      <c r="CC46" s="1">
        <f>VLOOKUP(CA46,BI43:BQ46,8,FALSE)</f>
        <v>-15</v>
      </c>
      <c r="CD46" s="12">
        <f>VLOOKUP(CA46,BI43:BQ46,6,FALSE)</f>
        <v>1</v>
      </c>
      <c r="CE46" s="29" t="str">
        <f>IF(AND(CB45=CB46,CC45=CC46,CD46&gt;CD45),CA45,CA46)</f>
        <v>Cascais</v>
      </c>
      <c r="CF46" s="1">
        <f>VLOOKUP(CE46,BI43:BQ46,9,FALSE)</f>
        <v>0</v>
      </c>
      <c r="CG46" s="1">
        <f>VLOOKUP(CE46,BI43:BQ46,8,FALSE)</f>
        <v>-15</v>
      </c>
      <c r="CH46" s="1">
        <f>VLOOKUP(CE46,BI43:BQ46,6,FALSE)</f>
        <v>1</v>
      </c>
      <c r="CI46" s="29" t="str">
        <f>IF(AND(CF44=CF46,CG44=CG46,CH46&gt;CH44),CE44,CE46)</f>
        <v>Cascais</v>
      </c>
      <c r="CJ46" s="1">
        <f>VLOOKUP(CI46,BI43:BQ46,9,FALSE)</f>
        <v>0</v>
      </c>
      <c r="CK46" s="1">
        <f>VLOOKUP(CI46,BI43:BQ46,8,FALSE)</f>
        <v>-15</v>
      </c>
      <c r="CL46" s="1">
        <f>VLOOKUP(CI46,BI43:BQ46,6,FALSE)</f>
        <v>1</v>
      </c>
      <c r="CM46" s="28" t="str">
        <f>IF(AND(CJ43=CJ46,CK43=CK46,CL46&gt;CL43),CI43,CI46)</f>
        <v>Cascais</v>
      </c>
      <c r="CN46" s="1">
        <f>VLOOKUP(CM46,BI43:BQ46,9,FALSE)</f>
        <v>0</v>
      </c>
      <c r="CO46" s="1">
        <f>VLOOKUP(CM46,BI43:BQ46,8,FALSE)</f>
        <v>-15</v>
      </c>
      <c r="CP46" s="1">
        <f>VLOOKUP(CM46,BI43:BQ46,6,FALSE)</f>
        <v>1</v>
      </c>
      <c r="CQ46" s="13" t="str">
        <f>CM46</f>
        <v>Cascais</v>
      </c>
      <c r="CR46" s="26">
        <f>VLOOKUP(CQ46,$X$43:$AF$46,2,FALSE)</f>
        <v>3</v>
      </c>
      <c r="CS46" s="27">
        <f>VLOOKUP(CQ46,$X$43:$AF$46,3,FALSE)</f>
        <v>0</v>
      </c>
      <c r="CT46" s="27">
        <f>VLOOKUP(CQ46,$X$43:$AF$46,4,FALSE)</f>
        <v>0</v>
      </c>
      <c r="CU46" s="27">
        <f>VLOOKUP(CQ46,$X$43:$AF$46,5,FALSE)</f>
        <v>3</v>
      </c>
      <c r="CV46" s="27">
        <f>VLOOKUP(CQ46,$X$43:$AF$46,6,FALSE)</f>
        <v>1</v>
      </c>
      <c r="CW46" s="27">
        <f>VLOOKUP(CQ46,$X$43:$AF$46,7,FALSE)</f>
        <v>16</v>
      </c>
      <c r="CX46" s="27">
        <f>VLOOKUP(CQ46,$X$43:$AF$46,8,FALSE)</f>
        <v>-15</v>
      </c>
      <c r="CY46" s="27">
        <f>VLOOKUP(CQ46,$X$43:$AF$46,9,FALSE)</f>
        <v>0</v>
      </c>
      <c r="DA46" s="1" t="str">
        <f>IF(ISNA(VLOOKUP(CQ46,K$6:L$24,1,FALSE))=TRUE,CM46,VLOOKUP(CQ46,K$6:L$24,1,FALSE))</f>
        <v>Cascais</v>
      </c>
      <c r="DB46" s="1" t="str">
        <f>IF(ISNA(VLOOKUP(CQ46,K$6:L$24,2,FALSE))=TRUE,CM46,VLOOKUP(CQ46,K$6:L$24,2,FALSE))</f>
        <v>Cascais</v>
      </c>
      <c r="DD46" s="1" t="str">
        <f>IF(DD45=CM46,CM45,IF(AND(CR47=CR46,CY47=CY46,DA47=CM47,DB47=CM46),DA47,CM46))</f>
        <v>Cascais</v>
      </c>
      <c r="DE46" s="26">
        <f>VLOOKUP(DD46,$X$43:$AF$46,2,FALSE)</f>
        <v>3</v>
      </c>
      <c r="DF46" s="27">
        <f>VLOOKUP(DD46,$X$43:$AF$46,3,FALSE)</f>
        <v>0</v>
      </c>
      <c r="DG46" s="27">
        <f>VLOOKUP(DD46,$X$43:$AF$46,4,FALSE)</f>
        <v>0</v>
      </c>
      <c r="DH46" s="27">
        <f>VLOOKUP(DD46,$X$43:$AF$46,5,FALSE)</f>
        <v>3</v>
      </c>
      <c r="DI46" s="27">
        <f>VLOOKUP(DD46,$X$43:$AF$46,6,FALSE)</f>
        <v>1</v>
      </c>
      <c r="DJ46" s="27">
        <f>VLOOKUP(DD46,$X$43:$AF$46,7,FALSE)</f>
        <v>16</v>
      </c>
      <c r="DK46" s="27">
        <f>VLOOKUP(DD46,$X$43:$AF$46,8,FALSE)</f>
        <v>-15</v>
      </c>
      <c r="DL46" s="27">
        <f>VLOOKUP(DD46,$X$43:$AF$46,9,FALSE)</f>
        <v>0</v>
      </c>
    </row>
    <row r="47" spans="2:116" ht="22.5" customHeight="1" x14ac:dyDescent="0.3">
      <c r="B47" s="94">
        <v>32</v>
      </c>
      <c r="C47" s="95">
        <v>45464</v>
      </c>
      <c r="D47" s="96">
        <v>0.75</v>
      </c>
      <c r="E47" s="153" t="s">
        <v>110</v>
      </c>
      <c r="F47" s="3">
        <v>7</v>
      </c>
      <c r="G47" s="3">
        <v>0</v>
      </c>
      <c r="H47" s="156" t="s">
        <v>115</v>
      </c>
      <c r="I47" s="150" t="s">
        <v>65</v>
      </c>
      <c r="J47" s="5"/>
      <c r="K47" s="6" t="str">
        <f>IF(F35&lt;&gt;"",IF(F35&gt;G35,E35,IF(G35&gt;F35,H35,"Empate")),"")</f>
        <v>SPORTING CP</v>
      </c>
      <c r="L47" s="6" t="str">
        <f>IF(F35&lt;&gt;"",IF(F35&lt;G35,E35,IF(G35&lt;F35,H35,"Empate")),"")</f>
        <v>REAL SC</v>
      </c>
      <c r="N47" s="1"/>
      <c r="X47" s="50" t="s">
        <v>78</v>
      </c>
      <c r="Y47" s="50" t="s">
        <v>78</v>
      </c>
      <c r="Z47" s="50" t="s">
        <v>78</v>
      </c>
      <c r="AA47" s="50" t="s">
        <v>78</v>
      </c>
      <c r="AB47" s="15"/>
      <c r="AC47" s="15"/>
      <c r="AD47" s="15"/>
      <c r="AE47" s="15"/>
      <c r="AF47" s="15"/>
      <c r="BG47"/>
    </row>
    <row r="48" spans="2:116" ht="22.5" customHeight="1" x14ac:dyDescent="0.3">
      <c r="B48" s="94">
        <v>33</v>
      </c>
      <c r="C48" s="95">
        <v>45464</v>
      </c>
      <c r="D48" s="96">
        <v>0.80208333333333337</v>
      </c>
      <c r="E48" s="158" t="s">
        <v>103</v>
      </c>
      <c r="F48" s="3">
        <v>1</v>
      </c>
      <c r="G48" s="3">
        <v>1</v>
      </c>
      <c r="H48" s="156" t="s">
        <v>114</v>
      </c>
      <c r="I48" s="150" t="s">
        <v>65</v>
      </c>
      <c r="J48" s="5" t="s">
        <v>125</v>
      </c>
      <c r="N48" s="1"/>
      <c r="X48" s="1" t="s">
        <v>67</v>
      </c>
      <c r="Y48" s="1" t="s">
        <v>68</v>
      </c>
      <c r="Z48" s="1" t="s">
        <v>69</v>
      </c>
      <c r="AA48" s="1" t="s">
        <v>70</v>
      </c>
    </row>
    <row r="49" spans="2:21" ht="22.5" customHeight="1" x14ac:dyDescent="0.3">
      <c r="B49" s="210" t="s">
        <v>16</v>
      </c>
      <c r="C49" s="211"/>
      <c r="D49" s="211"/>
      <c r="E49" s="211"/>
      <c r="F49" s="211"/>
      <c r="G49" s="211"/>
      <c r="H49" s="211"/>
      <c r="I49" s="211"/>
      <c r="J49" s="212"/>
      <c r="K49" s="6" t="str">
        <f>IF(F37&lt;&gt;"",IF(F37&gt;G37,E37,IF(G37&gt;F37,H37,"Empate")),"")</f>
        <v>SPORTING CP</v>
      </c>
      <c r="L49" s="6" t="str">
        <f>IF(F37&lt;&gt;"",IF(F37&lt;G37,E37,IF(G37&lt;F37,H37,"Empate")),"")</f>
        <v>ESTORIL PRAIA</v>
      </c>
      <c r="N49" s="1"/>
    </row>
    <row r="50" spans="2:21" ht="22.5" customHeight="1" x14ac:dyDescent="0.3">
      <c r="B50" s="99">
        <v>34</v>
      </c>
      <c r="C50" s="100">
        <v>45465</v>
      </c>
      <c r="D50" s="101">
        <v>0.375</v>
      </c>
      <c r="E50" s="157" t="s">
        <v>110</v>
      </c>
      <c r="F50" s="102">
        <v>1</v>
      </c>
      <c r="G50" s="102">
        <v>4</v>
      </c>
      <c r="H50" s="156" t="s">
        <v>114</v>
      </c>
      <c r="I50" s="151" t="s">
        <v>65</v>
      </c>
      <c r="J50" s="103"/>
      <c r="K50" s="6"/>
      <c r="L50" s="6"/>
      <c r="N50" s="1"/>
    </row>
    <row r="51" spans="2:21" ht="22.5" customHeight="1" x14ac:dyDescent="0.3">
      <c r="B51" s="104"/>
      <c r="C51" s="105"/>
      <c r="D51" s="105"/>
      <c r="E51" s="106"/>
      <c r="F51" s="203" t="s">
        <v>77</v>
      </c>
      <c r="G51" s="106"/>
      <c r="H51" s="108" t="str">
        <f>IF(F50&lt;&gt;"",IF(F50&gt;G50,E50,IF(G50&gt;F50,H50,"Empate")),"")</f>
        <v>MARISTAS</v>
      </c>
      <c r="I51" s="106"/>
      <c r="J51" s="109"/>
      <c r="K51" s="111"/>
      <c r="L51" s="111"/>
      <c r="N51" s="1"/>
    </row>
    <row r="52" spans="2:21" ht="22.5" customHeight="1" x14ac:dyDescent="0.3">
      <c r="N52" s="1"/>
    </row>
    <row r="53" spans="2:21" ht="22.5" customHeight="1" x14ac:dyDescent="0.3">
      <c r="N53" s="1"/>
    </row>
    <row r="54" spans="2:21" ht="22.5" customHeight="1" x14ac:dyDescent="0.3">
      <c r="K54" s="6" t="str">
        <f>IF(F42&lt;&gt;"",IF(F42&gt;G42,E42,IF(G42&gt;F42,H42,"Empate")),"")</f>
        <v>SINTRENSE "A"</v>
      </c>
      <c r="L54" s="6" t="str">
        <f>IF(F42&lt;&gt;"",IF(F42&lt;G42,E42,IF(G42&lt;F42,H42,"Empate")),"")</f>
        <v>SINTRENSE "B"</v>
      </c>
      <c r="N54" s="1"/>
    </row>
    <row r="55" spans="2:21" ht="22.5" customHeight="1" x14ac:dyDescent="0.3">
      <c r="K55" s="6" t="str">
        <f>IF(F43&lt;&gt;"",IF(F43&gt;G43,E43,IF(G43&gt;F43,H43,"Empate")),"")</f>
        <v>ESTORIL AC</v>
      </c>
      <c r="L55" s="6" t="str">
        <f>IF(F43&lt;&gt;"",IF(F43&lt;G43,E43,IF(G43&lt;F43,H43,"Empate")),"")</f>
        <v>TIRES</v>
      </c>
      <c r="N55" s="1"/>
    </row>
    <row r="56" spans="2:21" ht="22.5" hidden="1" customHeight="1" x14ac:dyDescent="0.3">
      <c r="K56" s="6" t="str">
        <f>IF(F44&lt;&gt;"",IF(F44&gt;G44,E44,IF(G44&gt;F44,H44,"Empate")),"")</f>
        <v>ALCOITÃO</v>
      </c>
      <c r="L56" s="6" t="str">
        <f>IF(F44&lt;&gt;"",IF(F44&lt;G44,E44,IF(G44&lt;F44,H44,"Empate")),"")</f>
        <v>CENTRAL 32</v>
      </c>
      <c r="M56" s="99">
        <v>37</v>
      </c>
      <c r="N56" s="100">
        <v>45101</v>
      </c>
      <c r="O56" s="101">
        <v>0.38541666666666669</v>
      </c>
      <c r="P56" s="156" t="s">
        <v>99</v>
      </c>
      <c r="Q56" s="102"/>
      <c r="R56" s="102"/>
      <c r="S56" s="156" t="s">
        <v>100</v>
      </c>
      <c r="T56" s="151" t="s">
        <v>65</v>
      </c>
      <c r="U56" s="160"/>
    </row>
    <row r="57" spans="2:21" ht="22.5" hidden="1" customHeight="1" x14ac:dyDescent="0.3">
      <c r="K57" s="6" t="str">
        <f>IF(F45&lt;&gt;"",IF(F45&gt;G45,E45,IF(G45&gt;F45,H45,"Empate")),"")</f>
        <v>MARISTAS</v>
      </c>
      <c r="L57" s="6" t="str">
        <f>IF(F45&lt;&gt;"",IF(F45&lt;G45,E45,IF(G45&lt;F45,H45,"Empate")),"")</f>
        <v>FONTAINHAS</v>
      </c>
      <c r="M57" s="104"/>
      <c r="N57" s="105"/>
      <c r="O57" s="105"/>
      <c r="P57" s="106"/>
      <c r="Q57" s="107" t="s">
        <v>77</v>
      </c>
      <c r="R57" s="106"/>
      <c r="S57" s="108"/>
      <c r="T57" s="106"/>
      <c r="U57" s="109"/>
    </row>
    <row r="58" spans="2:21" ht="22.5" hidden="1" customHeight="1" x14ac:dyDescent="0.3">
      <c r="N58" s="1"/>
    </row>
    <row r="59" spans="2:21" ht="22.5" hidden="1" customHeight="1" x14ac:dyDescent="0.3">
      <c r="K59" s="6" t="str">
        <f>IF(F47&lt;&gt;"",IF(F47&gt;G47,E47,IF(G47&gt;F47,H47,"Empate")),"")</f>
        <v>SINTRENSE "A"</v>
      </c>
      <c r="L59" s="6" t="str">
        <f>IF(F47&lt;&gt;"",IF(F47&lt;G47,E47,IF(G47&lt;F47,H47,"Empate")),"")</f>
        <v>ALCOITÃO</v>
      </c>
      <c r="N59" s="1"/>
    </row>
    <row r="60" spans="2:21" ht="22.5" hidden="1" customHeight="1" x14ac:dyDescent="0.3">
      <c r="K60" s="6" t="str">
        <f>IF(F48&lt;&gt;"",IF(F48&gt;G48,E48,IF(G48&gt;F48,H48,"Empate")),"")</f>
        <v>Empate</v>
      </c>
      <c r="L60" s="6" t="str">
        <f>IF(F48&lt;&gt;"",IF(F48&lt;G48,E48,IF(G48&lt;F48,H48,"Empate")),"")</f>
        <v>Empate</v>
      </c>
      <c r="N60" s="1"/>
    </row>
    <row r="61" spans="2:21" ht="22.5" hidden="1" customHeight="1" x14ac:dyDescent="0.3">
      <c r="N61" s="1"/>
    </row>
    <row r="62" spans="2:21" ht="22.5" hidden="1" customHeight="1" x14ac:dyDescent="0.3">
      <c r="K62" s="6" t="str">
        <f>IF(Q56&lt;&gt;"",IF(Q56&gt;R56,P56,IF(R56&gt;Q56,S56,"Empate")),"")</f>
        <v/>
      </c>
      <c r="L62" s="6" t="str">
        <f>IF(Q56&lt;&gt;"",IF(Q56&lt;R56,P56,IF(R56&lt;Q56,S56,"Empate")),"")</f>
        <v/>
      </c>
      <c r="N62" s="1"/>
    </row>
    <row r="63" spans="2:21" ht="22.5" hidden="1" customHeight="1" x14ac:dyDescent="0.3">
      <c r="K63" s="6"/>
      <c r="L63" s="6"/>
      <c r="N63" s="1"/>
    </row>
    <row r="64" spans="2:21" ht="18" customHeight="1" x14ac:dyDescent="0.3"/>
    <row r="74" spans="24:122" ht="18" hidden="1" customHeight="1" x14ac:dyDescent="0.3">
      <c r="Z74" s="52" t="s">
        <v>17</v>
      </c>
      <c r="AA74" s="52" t="s">
        <v>18</v>
      </c>
      <c r="AB74" s="52" t="s">
        <v>12</v>
      </c>
      <c r="AC74" s="52" t="s">
        <v>11</v>
      </c>
      <c r="AD74" s="52" t="s">
        <v>3</v>
      </c>
      <c r="AE74" s="52" t="s">
        <v>4</v>
      </c>
      <c r="AF74" s="52" t="s">
        <v>19</v>
      </c>
      <c r="AG74" s="52" t="s">
        <v>20</v>
      </c>
      <c r="CG74" s="11" t="s">
        <v>17</v>
      </c>
      <c r="CH74" s="11" t="s">
        <v>18</v>
      </c>
      <c r="CI74" s="11" t="s">
        <v>12</v>
      </c>
      <c r="CJ74" s="11" t="s">
        <v>11</v>
      </c>
      <c r="CK74" s="11" t="s">
        <v>3</v>
      </c>
      <c r="CL74" s="11" t="s">
        <v>4</v>
      </c>
      <c r="CM74" s="11" t="s">
        <v>19</v>
      </c>
      <c r="CN74" s="11" t="s">
        <v>20</v>
      </c>
      <c r="DK74" s="11" t="s">
        <v>17</v>
      </c>
      <c r="DL74" s="11" t="s">
        <v>18</v>
      </c>
      <c r="DM74" s="11" t="s">
        <v>12</v>
      </c>
      <c r="DN74" s="11" t="s">
        <v>11</v>
      </c>
      <c r="DO74" s="11" t="s">
        <v>3</v>
      </c>
      <c r="DP74" s="11" t="s">
        <v>4</v>
      </c>
      <c r="DQ74" s="11" t="s">
        <v>19</v>
      </c>
      <c r="DR74" s="11" t="s">
        <v>20</v>
      </c>
    </row>
    <row r="75" spans="24:122" ht="18" hidden="1" customHeight="1" x14ac:dyDescent="0.2">
      <c r="X75" s="76" t="s">
        <v>8</v>
      </c>
      <c r="Y75" s="64" t="str">
        <f t="shared" ref="Y75:AG75" si="6">N8</f>
        <v>ESTORIL AC</v>
      </c>
      <c r="Z75" s="64">
        <f t="shared" si="6"/>
        <v>3</v>
      </c>
      <c r="AA75" s="64">
        <f t="shared" si="6"/>
        <v>1</v>
      </c>
      <c r="AB75" s="64">
        <f t="shared" si="6"/>
        <v>0</v>
      </c>
      <c r="AC75" s="64">
        <f t="shared" si="6"/>
        <v>2</v>
      </c>
      <c r="AD75" s="64">
        <f t="shared" si="6"/>
        <v>14</v>
      </c>
      <c r="AE75" s="64">
        <f t="shared" si="6"/>
        <v>15</v>
      </c>
      <c r="AF75" s="64">
        <f t="shared" si="6"/>
        <v>-1</v>
      </c>
      <c r="AG75" s="64">
        <f t="shared" si="6"/>
        <v>3</v>
      </c>
      <c r="AH75" s="1" t="str">
        <f t="shared" ref="AH75:AH80" si="7">Y75</f>
        <v>ESTORIL AC</v>
      </c>
      <c r="AI75" s="1">
        <f t="shared" ref="AI75:AJ80" si="8">AG75</f>
        <v>3</v>
      </c>
      <c r="AJ75" s="71" t="str">
        <f>IF(AI75&gt;=AI76,AH75,AH76)</f>
        <v>ESTORIL AC</v>
      </c>
      <c r="AK75" s="32">
        <f t="shared" ref="AK75:AK80" si="9">VLOOKUP(AJ75,$Y$75:$AG$80,9,FALSE)</f>
        <v>3</v>
      </c>
      <c r="AL75" s="70" t="e">
        <f>IF(AK75&gt;=AK77,AJ75,AJ77)</f>
        <v>#REF!</v>
      </c>
      <c r="AM75" s="32" t="e">
        <f t="shared" ref="AM75:AM80" si="10">VLOOKUP(AL75,$Y$75:$AG$80,9,FALSE)</f>
        <v>#REF!</v>
      </c>
      <c r="AN75" s="70" t="e">
        <f>IF(AM75&gt;=AM78,AL75,AL78)</f>
        <v>#REF!</v>
      </c>
      <c r="AO75" s="32" t="e">
        <f t="shared" ref="AO75:AO80" si="11">VLOOKUP(AN75,$Y$75:$AG$80,9,FALSE)</f>
        <v>#REF!</v>
      </c>
      <c r="AP75" s="70" t="e">
        <f>IF(AO75&gt;=AO79,AN75,AN79)</f>
        <v>#REF!</v>
      </c>
      <c r="AQ75" s="32" t="e">
        <f t="shared" ref="AQ75:AQ80" si="12">VLOOKUP(AP75,$Y$75:$AG$80,9,FALSE)</f>
        <v>#REF!</v>
      </c>
      <c r="AR75" s="70" t="e">
        <f>IF(AQ75&gt;=AQ80,AP75,AP80)</f>
        <v>#REF!</v>
      </c>
      <c r="AS75" s="32" t="e">
        <f t="shared" ref="AS75:AS80" si="13">VLOOKUP(AR75,$Y$75:$AG$80,9,FALSE)</f>
        <v>#REF!</v>
      </c>
      <c r="BN75" s="72" t="e">
        <f>AR75</f>
        <v>#REF!</v>
      </c>
      <c r="BO75" s="72" t="e">
        <f>AS75</f>
        <v>#REF!</v>
      </c>
      <c r="BP75" s="1" t="e">
        <f t="shared" ref="BP75:BP80" si="14">VLOOKUP(BN75,$Y$75:$AG$80,8,FALSE)</f>
        <v>#REF!</v>
      </c>
      <c r="BQ75" s="70" t="e">
        <f>IF(AND(BO75=BO76,BP76&gt;BP75),BN76,BN75)</f>
        <v>#REF!</v>
      </c>
      <c r="CD75" s="72" t="e">
        <f>BO75</f>
        <v>#REF!</v>
      </c>
      <c r="CE75" s="72" t="e">
        <f>BQ75</f>
        <v>#REF!</v>
      </c>
      <c r="CF75" s="74" t="e">
        <f>CE75</f>
        <v>#REF!</v>
      </c>
      <c r="CG75" s="74" t="e">
        <f t="shared" ref="CG75:CG80" si="15">VLOOKUP($CE75,$Y$75:$AG$80,2,FALSE)</f>
        <v>#REF!</v>
      </c>
      <c r="CH75" s="74" t="e">
        <f t="shared" ref="CH75:CH80" si="16">VLOOKUP($CE75,$Y$75:$AG$80,3,FALSE)</f>
        <v>#REF!</v>
      </c>
      <c r="CI75" s="74" t="e">
        <f t="shared" ref="CI75:CI80" si="17">VLOOKUP($CE75,$Y$75:$AG$80,4,FALSE)</f>
        <v>#REF!</v>
      </c>
      <c r="CJ75" s="74" t="e">
        <f t="shared" ref="CJ75:CJ80" si="18">VLOOKUP($CE75,$Y$75:$AG$80,5,FALSE)</f>
        <v>#REF!</v>
      </c>
      <c r="CK75" s="74" t="e">
        <f t="shared" ref="CK75:CK80" si="19">VLOOKUP($CE75,$Y$75:$AG$80,6,FALSE)</f>
        <v>#REF!</v>
      </c>
      <c r="CL75" s="74" t="e">
        <f t="shared" ref="CL75:CL80" si="20">VLOOKUP($CE75,$Y$75:$AG$80,7,FALSE)</f>
        <v>#REF!</v>
      </c>
      <c r="CM75" s="74" t="e">
        <f t="shared" ref="CM75:CM80" si="21">VLOOKUP($CE75,$Y$75:$AG$80,8,FALSE)</f>
        <v>#REF!</v>
      </c>
      <c r="CN75" s="74" t="e">
        <f t="shared" ref="CN75:CN80" si="22">VLOOKUP($CE75,$Y$75:$AG$80,9,FALSE)</f>
        <v>#REF!</v>
      </c>
      <c r="CO75" s="72" t="e">
        <f>CF75</f>
        <v>#REF!</v>
      </c>
      <c r="CP75" s="72" t="e">
        <f t="shared" ref="CP75:CP80" si="23">VLOOKUP(CO75,$Y$75:$AG$80,9,FALSE)</f>
        <v>#REF!</v>
      </c>
      <c r="CQ75" s="72" t="e">
        <f t="shared" ref="CQ75:CQ80" si="24">VLOOKUP(CO75,$Y$75:$AG$80,8,FALSE)</f>
        <v>#REF!</v>
      </c>
      <c r="CR75" s="72" t="e">
        <f t="shared" ref="CR75:CR80" si="25">VLOOKUP(CO75,$Y$75:$AG$80,6,FALSE)</f>
        <v>#REF!</v>
      </c>
      <c r="CS75" s="30" t="e">
        <f>IF(AND(CP75=CP76,CQ75=CQ76,CR76&gt;CR75),CO76,CO75)</f>
        <v>#REF!</v>
      </c>
      <c r="CT75" s="1" t="e">
        <f t="shared" ref="CT75:CT80" si="26">VLOOKUP(CS75,$Y$75:$AG$80,9,FALSE)</f>
        <v>#REF!</v>
      </c>
      <c r="CU75" s="1" t="e">
        <f t="shared" ref="CU75:CU80" si="27">VLOOKUP(CS75,$Y$75:$AG$80,8,FALSE)</f>
        <v>#REF!</v>
      </c>
      <c r="CV75" s="1" t="e">
        <f t="shared" ref="CV75:CV80" si="28">VLOOKUP(CS75,$Y$75:$AG$80,6,FALSE)</f>
        <v>#REF!</v>
      </c>
      <c r="CW75" s="28" t="e">
        <f>IF(AND(CT75=CT77,CU75=CU77,CV77&gt;CV75),CS77,CS75)</f>
        <v>#REF!</v>
      </c>
      <c r="CX75" s="1" t="e">
        <f t="shared" ref="CX75:CX80" si="29">VLOOKUP(CW75,$Y$75:$AG$80,9,FALSE)</f>
        <v>#REF!</v>
      </c>
      <c r="CY75" s="1" t="e">
        <f t="shared" ref="CY75:CY80" si="30">VLOOKUP(CW75,$Y$75:$AG$80,8,FALSE)</f>
        <v>#REF!</v>
      </c>
      <c r="CZ75" s="1" t="e">
        <f t="shared" ref="CZ75:CZ80" si="31">VLOOKUP(CW75,$Y$75:$AG$80,6,FALSE)</f>
        <v>#REF!</v>
      </c>
      <c r="DA75" s="30" t="e">
        <f>IF(AND(CX75=CX76,CY75=CY76,CZ76&gt;CZ75),CW76,CW75)</f>
        <v>#REF!</v>
      </c>
      <c r="DJ75" s="74" t="e">
        <f>DA75</f>
        <v>#REF!</v>
      </c>
      <c r="DK75" s="74" t="e">
        <f t="shared" ref="DK75:DK80" si="32">VLOOKUP($DJ75,$Y$75:$AG$80,2,FALSE)</f>
        <v>#REF!</v>
      </c>
      <c r="DL75" s="74" t="e">
        <f t="shared" ref="DL75:DL80" si="33">VLOOKUP($DJ75,$Y$75:$AG$80,3,FALSE)</f>
        <v>#REF!</v>
      </c>
      <c r="DM75" s="74" t="e">
        <f t="shared" ref="DM75:DM80" si="34">VLOOKUP($DJ75,$Y$75:$AG$80,4,FALSE)</f>
        <v>#REF!</v>
      </c>
      <c r="DN75" s="74" t="e">
        <f t="shared" ref="DN75:DN80" si="35">VLOOKUP($DJ75,$Y$75:$AG$80,5,FALSE)</f>
        <v>#REF!</v>
      </c>
      <c r="DO75" s="74" t="e">
        <f t="shared" ref="DO75:DO80" si="36">VLOOKUP($DJ75,$Y$75:$AG$80,6,FALSE)</f>
        <v>#REF!</v>
      </c>
      <c r="DP75" s="74" t="e">
        <f t="shared" ref="DP75:DP80" si="37">VLOOKUP($DJ75,$Y$75:$AG$80,7,FALSE)</f>
        <v>#REF!</v>
      </c>
      <c r="DQ75" s="74" t="e">
        <f t="shared" ref="DQ75:DQ80" si="38">VLOOKUP($DJ75,$Y$75:$AG$80,8,FALSE)</f>
        <v>#REF!</v>
      </c>
      <c r="DR75" s="74" t="e">
        <f t="shared" ref="DR75:DR80" si="39">VLOOKUP($DJ75,$Y$75:$AG$80,9,FALSE)</f>
        <v>#REF!</v>
      </c>
    </row>
    <row r="76" spans="24:122" ht="18" hidden="1" customHeight="1" x14ac:dyDescent="0.2">
      <c r="X76" s="76" t="s">
        <v>9</v>
      </c>
      <c r="Y76" s="64" t="str">
        <f t="shared" ref="Y76:AG76" si="40">N14</f>
        <v>TORRE</v>
      </c>
      <c r="Z76" s="64">
        <f t="shared" si="40"/>
        <v>2</v>
      </c>
      <c r="AA76" s="64">
        <f t="shared" si="40"/>
        <v>1</v>
      </c>
      <c r="AB76" s="64">
        <f t="shared" si="40"/>
        <v>0</v>
      </c>
      <c r="AC76" s="64">
        <f t="shared" si="40"/>
        <v>1</v>
      </c>
      <c r="AD76" s="64">
        <f t="shared" si="40"/>
        <v>14</v>
      </c>
      <c r="AE76" s="64">
        <f t="shared" si="40"/>
        <v>3</v>
      </c>
      <c r="AF76" s="64">
        <f t="shared" si="40"/>
        <v>11</v>
      </c>
      <c r="AG76" s="64">
        <f t="shared" si="40"/>
        <v>3</v>
      </c>
      <c r="AH76" s="1" t="str">
        <f t="shared" si="7"/>
        <v>TORRE</v>
      </c>
      <c r="AI76" s="1">
        <f t="shared" si="8"/>
        <v>3</v>
      </c>
      <c r="AJ76" s="2" t="str">
        <f>IF(AI76&lt;=AI75,AH76,AH75)</f>
        <v>TORRE</v>
      </c>
      <c r="AK76" s="32">
        <f t="shared" si="9"/>
        <v>3</v>
      </c>
      <c r="AL76" s="1" t="str">
        <f>AJ76</f>
        <v>TORRE</v>
      </c>
      <c r="AM76" s="32">
        <f t="shared" si="10"/>
        <v>3</v>
      </c>
      <c r="AN76" s="1" t="str">
        <f>AL76</f>
        <v>TORRE</v>
      </c>
      <c r="AO76" s="32">
        <f t="shared" si="11"/>
        <v>3</v>
      </c>
      <c r="AP76" s="1" t="str">
        <f>AN76</f>
        <v>TORRE</v>
      </c>
      <c r="AQ76" s="32">
        <f t="shared" si="12"/>
        <v>3</v>
      </c>
      <c r="AR76" s="1" t="str">
        <f>AP76</f>
        <v>TORRE</v>
      </c>
      <c r="AS76" s="32">
        <f t="shared" si="13"/>
        <v>3</v>
      </c>
      <c r="AT76" s="70" t="e">
        <f>IF(AS76&gt;=AS77,AR76,AR77)</f>
        <v>#REF!</v>
      </c>
      <c r="AU76" s="32" t="e">
        <f>VLOOKUP(AT76,$Y$75:$AG$80,9,FALSE)</f>
        <v>#REF!</v>
      </c>
      <c r="AV76" s="70" t="e">
        <f>IF(AU76&gt;=AU78,AT76,AT78)</f>
        <v>#REF!</v>
      </c>
      <c r="AW76" s="32" t="e">
        <f>VLOOKUP(AV76,$Y$75:$AG$80,9,FALSE)</f>
        <v>#REF!</v>
      </c>
      <c r="AX76" s="70" t="e">
        <f>IF(AW76&gt;=AW79,AV76,AV79)</f>
        <v>#REF!</v>
      </c>
      <c r="AY76" s="32" t="e">
        <f>VLOOKUP(AX76,$Y$75:$AG$80,9,FALSE)</f>
        <v>#REF!</v>
      </c>
      <c r="AZ76" s="70" t="e">
        <f>IF(AY76&gt;=AY80,AX76,AX80)</f>
        <v>#REF!</v>
      </c>
      <c r="BA76" s="32" t="e">
        <f>VLOOKUP(AZ76,$Y$75:$AG$80,9,FALSE)</f>
        <v>#REF!</v>
      </c>
      <c r="BN76" s="72" t="e">
        <f>AZ76</f>
        <v>#REF!</v>
      </c>
      <c r="BO76" s="72" t="e">
        <f>BA76</f>
        <v>#REF!</v>
      </c>
      <c r="BP76" s="1" t="e">
        <f t="shared" si="14"/>
        <v>#REF!</v>
      </c>
      <c r="BQ76" s="70" t="e">
        <f>IF(AND(BO75=BO76,BP76&gt;BP75),BN75,BN76)</f>
        <v>#REF!</v>
      </c>
      <c r="BR76" s="1" t="e">
        <f>VLOOKUP(BQ76,$Y$75:$AG$80,9,FALSE)</f>
        <v>#REF!</v>
      </c>
      <c r="BS76" s="1" t="e">
        <f>VLOOKUP(BQ76,$Y$75:$AG$80,8,FALSE)</f>
        <v>#REF!</v>
      </c>
      <c r="BT76" s="70" t="e">
        <f>IF(AND(BR76=BR77,BS77&gt;BS76),BQ77,BQ76)</f>
        <v>#REF!</v>
      </c>
      <c r="CD76" s="72" t="e">
        <f>BR76</f>
        <v>#REF!</v>
      </c>
      <c r="CE76" s="72" t="e">
        <f>BT76</f>
        <v>#REF!</v>
      </c>
      <c r="CF76" s="74" t="e">
        <f t="shared" ref="CF76:CF80" si="41">CE76</f>
        <v>#REF!</v>
      </c>
      <c r="CG76" s="74" t="e">
        <f t="shared" si="15"/>
        <v>#REF!</v>
      </c>
      <c r="CH76" s="74" t="e">
        <f t="shared" si="16"/>
        <v>#REF!</v>
      </c>
      <c r="CI76" s="74" t="e">
        <f t="shared" si="17"/>
        <v>#REF!</v>
      </c>
      <c r="CJ76" s="74" t="e">
        <f t="shared" si="18"/>
        <v>#REF!</v>
      </c>
      <c r="CK76" s="74" t="e">
        <f t="shared" si="19"/>
        <v>#REF!</v>
      </c>
      <c r="CL76" s="74" t="e">
        <f t="shared" si="20"/>
        <v>#REF!</v>
      </c>
      <c r="CM76" s="74" t="e">
        <f t="shared" si="21"/>
        <v>#REF!</v>
      </c>
      <c r="CN76" s="74" t="e">
        <f t="shared" si="22"/>
        <v>#REF!</v>
      </c>
      <c r="CO76" s="72" t="e">
        <f t="shared" ref="CO76:CO80" si="42">CF76</f>
        <v>#REF!</v>
      </c>
      <c r="CP76" s="72" t="e">
        <f t="shared" si="23"/>
        <v>#REF!</v>
      </c>
      <c r="CQ76" s="72" t="e">
        <f t="shared" si="24"/>
        <v>#REF!</v>
      </c>
      <c r="CR76" s="72" t="e">
        <f t="shared" si="25"/>
        <v>#REF!</v>
      </c>
      <c r="CS76" s="30" t="e">
        <f>IF(AND(CP75=CP76,CQ75=CQ76,CR76&gt;CR75),CO75,CO76)</f>
        <v>#REF!</v>
      </c>
      <c r="CT76" s="1" t="e">
        <f t="shared" si="26"/>
        <v>#REF!</v>
      </c>
      <c r="CU76" s="1" t="e">
        <f t="shared" si="27"/>
        <v>#REF!</v>
      </c>
      <c r="CV76" s="1" t="e">
        <f t="shared" si="28"/>
        <v>#REF!</v>
      </c>
      <c r="CW76" s="29" t="e">
        <f>IF(AND(CT76=CT78,CU76=CU78,CV78&gt;CV76),CS78,CS76)</f>
        <v>#REF!</v>
      </c>
      <c r="CX76" s="1" t="e">
        <f t="shared" si="29"/>
        <v>#REF!</v>
      </c>
      <c r="CY76" s="1" t="e">
        <f t="shared" si="30"/>
        <v>#REF!</v>
      </c>
      <c r="CZ76" s="1" t="e">
        <f t="shared" si="31"/>
        <v>#REF!</v>
      </c>
      <c r="DA76" s="30" t="e">
        <f>IF(AND(CX75=CX76,CY75=CY76,CZ76&gt;CZ75),CW75,CW76)</f>
        <v>#REF!</v>
      </c>
      <c r="DJ76" s="74" t="e">
        <f>DA76</f>
        <v>#REF!</v>
      </c>
      <c r="DK76" s="74" t="e">
        <f t="shared" si="32"/>
        <v>#REF!</v>
      </c>
      <c r="DL76" s="74" t="e">
        <f t="shared" si="33"/>
        <v>#REF!</v>
      </c>
      <c r="DM76" s="74" t="e">
        <f t="shared" si="34"/>
        <v>#REF!</v>
      </c>
      <c r="DN76" s="74" t="e">
        <f t="shared" si="35"/>
        <v>#REF!</v>
      </c>
      <c r="DO76" s="74" t="e">
        <f t="shared" si="36"/>
        <v>#REF!</v>
      </c>
      <c r="DP76" s="74" t="e">
        <f t="shared" si="37"/>
        <v>#REF!</v>
      </c>
      <c r="DQ76" s="74" t="e">
        <f t="shared" si="38"/>
        <v>#REF!</v>
      </c>
      <c r="DR76" s="74" t="e">
        <f t="shared" si="39"/>
        <v>#REF!</v>
      </c>
    </row>
    <row r="77" spans="24:122" ht="18" hidden="1" customHeight="1" x14ac:dyDescent="0.2">
      <c r="X77" s="76" t="s">
        <v>10</v>
      </c>
      <c r="Y77" s="64" t="e">
        <f>#REF!</f>
        <v>#REF!</v>
      </c>
      <c r="Z77" s="64" t="e">
        <f>#REF!</f>
        <v>#REF!</v>
      </c>
      <c r="AA77" s="64" t="e">
        <f>#REF!</f>
        <v>#REF!</v>
      </c>
      <c r="AB77" s="64" t="e">
        <f>#REF!</f>
        <v>#REF!</v>
      </c>
      <c r="AC77" s="64" t="e">
        <f>#REF!</f>
        <v>#REF!</v>
      </c>
      <c r="AD77" s="64" t="e">
        <f>#REF!</f>
        <v>#REF!</v>
      </c>
      <c r="AE77" s="64" t="e">
        <f>#REF!</f>
        <v>#REF!</v>
      </c>
      <c r="AF77" s="64" t="e">
        <f>#REF!</f>
        <v>#REF!</v>
      </c>
      <c r="AG77" s="64" t="e">
        <f>#REF!</f>
        <v>#REF!</v>
      </c>
      <c r="AH77" s="1" t="e">
        <f t="shared" si="7"/>
        <v>#REF!</v>
      </c>
      <c r="AI77" s="1" t="e">
        <f t="shared" si="8"/>
        <v>#REF!</v>
      </c>
      <c r="AJ77" s="1" t="e">
        <f>AH77</f>
        <v>#REF!</v>
      </c>
      <c r="AK77" s="32" t="e">
        <f t="shared" si="9"/>
        <v>#REF!</v>
      </c>
      <c r="AL77" s="70" t="e">
        <f>IF(AK77&lt;=AK75,AJ77,AJ75)</f>
        <v>#REF!</v>
      </c>
      <c r="AM77" s="32" t="e">
        <f t="shared" si="10"/>
        <v>#REF!</v>
      </c>
      <c r="AN77" s="1" t="e">
        <f>AL77</f>
        <v>#REF!</v>
      </c>
      <c r="AO77" s="32" t="e">
        <f t="shared" si="11"/>
        <v>#REF!</v>
      </c>
      <c r="AP77" s="1" t="e">
        <f t="shared" ref="AP77:AP78" si="43">AN77</f>
        <v>#REF!</v>
      </c>
      <c r="AQ77" s="32" t="e">
        <f t="shared" si="12"/>
        <v>#REF!</v>
      </c>
      <c r="AR77" s="1" t="e">
        <f>AP77</f>
        <v>#REF!</v>
      </c>
      <c r="AS77" s="32" t="e">
        <f t="shared" si="13"/>
        <v>#REF!</v>
      </c>
      <c r="AT77" s="70" t="e">
        <f>IF(AS77&lt;=AS76,AR77,AR76)</f>
        <v>#REF!</v>
      </c>
      <c r="AU77" s="32" t="e">
        <f>VLOOKUP(AT77,$Y$75:$AG$80,9,FALSE)</f>
        <v>#REF!</v>
      </c>
      <c r="AV77" s="1" t="e">
        <f>AT77</f>
        <v>#REF!</v>
      </c>
      <c r="AW77" s="32" t="e">
        <f>VLOOKUP(AV77,$Y$75:$AG$80,9,FALSE)</f>
        <v>#REF!</v>
      </c>
      <c r="AX77" s="1" t="e">
        <f>AV77</f>
        <v>#REF!</v>
      </c>
      <c r="AY77" s="32" t="e">
        <f>VLOOKUP(AX77,$Y$75:$AG$80,9,FALSE)</f>
        <v>#REF!</v>
      </c>
      <c r="AZ77" s="1" t="e">
        <f>AX77</f>
        <v>#REF!</v>
      </c>
      <c r="BA77" s="32" t="e">
        <f>VLOOKUP(AZ77,$Y$75:$AG$80,9,FALSE)</f>
        <v>#REF!</v>
      </c>
      <c r="BB77" s="70" t="e">
        <f>IF(BA77&gt;=BA78,AZ77,AZ78)</f>
        <v>#REF!</v>
      </c>
      <c r="BC77" s="32" t="e">
        <f>VLOOKUP(BB77,$Y$75:$AG$80,9,FALSE)</f>
        <v>#REF!</v>
      </c>
      <c r="BD77" s="70" t="e">
        <f>IF(BC77&gt;=BC79,BB77,BB79)</f>
        <v>#REF!</v>
      </c>
      <c r="BE77" s="32" t="e">
        <f>VLOOKUP(BD77,$Y$75:$AG$80,9,FALSE)</f>
        <v>#REF!</v>
      </c>
      <c r="BF77" s="70" t="e">
        <f>IF(BE77&gt;=BE80,BD77,BD80)</f>
        <v>#REF!</v>
      </c>
      <c r="BG77" s="32" t="e">
        <f>VLOOKUP(BF77,$Y$75:$AG$80,9,FALSE)</f>
        <v>#REF!</v>
      </c>
      <c r="BN77" s="72" t="e">
        <f>BF77</f>
        <v>#REF!</v>
      </c>
      <c r="BO77" s="72" t="e">
        <f>BG77</f>
        <v>#REF!</v>
      </c>
      <c r="BP77" s="1" t="e">
        <f t="shared" si="14"/>
        <v>#REF!</v>
      </c>
      <c r="BQ77" s="1" t="e">
        <f>BN77</f>
        <v>#REF!</v>
      </c>
      <c r="BR77" s="1" t="e">
        <f>VLOOKUP(BQ77,$Y$75:$AG$80,9,FALSE)</f>
        <v>#REF!</v>
      </c>
      <c r="BS77" s="1" t="e">
        <f>VLOOKUP(BQ77,$Y$75:$AG$80,8,FALSE)</f>
        <v>#REF!</v>
      </c>
      <c r="BT77" s="70" t="e">
        <f>IF(AND(BR76=BR77,BS77&gt;BS76),BQ76,BQ77)</f>
        <v>#REF!</v>
      </c>
      <c r="BU77" s="1" t="e">
        <f>VLOOKUP(BT77,$Y$75:$AG$80,9,FALSE)</f>
        <v>#REF!</v>
      </c>
      <c r="BV77" s="1" t="e">
        <f>VLOOKUP(BT77,$Y$75:$AG$80,8,FALSE)</f>
        <v>#REF!</v>
      </c>
      <c r="BW77" s="70" t="e">
        <f>IF(AND(BU77=BU78,BV78&gt;BV77),BT78,BT77)</f>
        <v>#REF!</v>
      </c>
      <c r="CD77" s="72" t="e">
        <f>BU77</f>
        <v>#REF!</v>
      </c>
      <c r="CE77" s="72" t="e">
        <f>BW77</f>
        <v>#REF!</v>
      </c>
      <c r="CF77" s="74" t="e">
        <f t="shared" si="41"/>
        <v>#REF!</v>
      </c>
      <c r="CG77" s="74" t="e">
        <f t="shared" si="15"/>
        <v>#REF!</v>
      </c>
      <c r="CH77" s="74" t="e">
        <f t="shared" si="16"/>
        <v>#REF!</v>
      </c>
      <c r="CI77" s="74" t="e">
        <f t="shared" si="17"/>
        <v>#REF!</v>
      </c>
      <c r="CJ77" s="74" t="e">
        <f t="shared" si="18"/>
        <v>#REF!</v>
      </c>
      <c r="CK77" s="74" t="e">
        <f t="shared" si="19"/>
        <v>#REF!</v>
      </c>
      <c r="CL77" s="74" t="e">
        <f t="shared" si="20"/>
        <v>#REF!</v>
      </c>
      <c r="CM77" s="74" t="e">
        <f t="shared" si="21"/>
        <v>#REF!</v>
      </c>
      <c r="CN77" s="74" t="e">
        <f t="shared" si="22"/>
        <v>#REF!</v>
      </c>
      <c r="CO77" s="72" t="e">
        <f t="shared" si="42"/>
        <v>#REF!</v>
      </c>
      <c r="CP77" s="72" t="e">
        <f t="shared" si="23"/>
        <v>#REF!</v>
      </c>
      <c r="CQ77" s="72" t="e">
        <f t="shared" si="24"/>
        <v>#REF!</v>
      </c>
      <c r="CR77" s="72" t="e">
        <f t="shared" si="25"/>
        <v>#REF!</v>
      </c>
      <c r="CS77" s="12" t="e">
        <f>IF(AND(CP77=CP78,CQ77=CQ78,CR78&gt;CR77),CO78,CO77)</f>
        <v>#REF!</v>
      </c>
      <c r="CT77" s="1" t="e">
        <f t="shared" si="26"/>
        <v>#REF!</v>
      </c>
      <c r="CU77" s="1" t="e">
        <f t="shared" si="27"/>
        <v>#REF!</v>
      </c>
      <c r="CV77" s="1" t="e">
        <f t="shared" si="28"/>
        <v>#REF!</v>
      </c>
      <c r="CW77" s="28" t="e">
        <f>IF(AND(CT75=CT77,CU75=CU77,CV77&gt;CV75),CS75,CS77)</f>
        <v>#REF!</v>
      </c>
      <c r="CX77" s="1" t="e">
        <f t="shared" si="29"/>
        <v>#REF!</v>
      </c>
      <c r="CY77" s="1" t="e">
        <f t="shared" si="30"/>
        <v>#REF!</v>
      </c>
      <c r="CZ77" s="1" t="e">
        <f t="shared" si="31"/>
        <v>#REF!</v>
      </c>
      <c r="DA77" s="12" t="e">
        <f>IF(AND(CX77=CX78,CY77=CY78,CZ78&gt;CZ77),CW78,CW77)</f>
        <v>#REF!</v>
      </c>
      <c r="DB77" s="1" t="e">
        <f>VLOOKUP(DA77,$Y$75:$AG$80,9,FALSE)</f>
        <v>#REF!</v>
      </c>
      <c r="DC77" s="1" t="e">
        <f>VLOOKUP(DA77,$Y$75:$AG$80,8,FALSE)</f>
        <v>#REF!</v>
      </c>
      <c r="DD77" s="1" t="e">
        <f>VLOOKUP(DA77,$Y$75:$AG$80,6,FALSE)</f>
        <v>#REF!</v>
      </c>
      <c r="DE77" s="30" t="e">
        <f>IF(AND(DB77=DB78,DC77=DC78,DD78&gt;DD77),DA78,DA77)</f>
        <v>#REF!</v>
      </c>
      <c r="DJ77" s="74" t="e">
        <f>DE77</f>
        <v>#REF!</v>
      </c>
      <c r="DK77" s="74" t="e">
        <f t="shared" si="32"/>
        <v>#REF!</v>
      </c>
      <c r="DL77" s="74" t="e">
        <f t="shared" si="33"/>
        <v>#REF!</v>
      </c>
      <c r="DM77" s="74" t="e">
        <f t="shared" si="34"/>
        <v>#REF!</v>
      </c>
      <c r="DN77" s="74" t="e">
        <f t="shared" si="35"/>
        <v>#REF!</v>
      </c>
      <c r="DO77" s="74" t="e">
        <f t="shared" si="36"/>
        <v>#REF!</v>
      </c>
      <c r="DP77" s="74" t="e">
        <f t="shared" si="37"/>
        <v>#REF!</v>
      </c>
      <c r="DQ77" s="74" t="e">
        <f t="shared" si="38"/>
        <v>#REF!</v>
      </c>
      <c r="DR77" s="74" t="e">
        <f t="shared" si="39"/>
        <v>#REF!</v>
      </c>
    </row>
    <row r="78" spans="24:122" ht="18" hidden="1" customHeight="1" x14ac:dyDescent="0.2">
      <c r="X78" s="76" t="s">
        <v>11</v>
      </c>
      <c r="Y78" s="64" t="e">
        <f>#REF!</f>
        <v>#REF!</v>
      </c>
      <c r="Z78" s="64" t="e">
        <f>#REF!</f>
        <v>#REF!</v>
      </c>
      <c r="AA78" s="64" t="e">
        <f>#REF!</f>
        <v>#REF!</v>
      </c>
      <c r="AB78" s="64" t="e">
        <f>#REF!</f>
        <v>#REF!</v>
      </c>
      <c r="AC78" s="64" t="e">
        <f>#REF!</f>
        <v>#REF!</v>
      </c>
      <c r="AD78" s="64" t="e">
        <f>#REF!</f>
        <v>#REF!</v>
      </c>
      <c r="AE78" s="64" t="e">
        <f>#REF!</f>
        <v>#REF!</v>
      </c>
      <c r="AF78" s="64" t="e">
        <f>#REF!</f>
        <v>#REF!</v>
      </c>
      <c r="AG78" s="64" t="e">
        <f>#REF!</f>
        <v>#REF!</v>
      </c>
      <c r="AH78" s="1" t="e">
        <f t="shared" si="7"/>
        <v>#REF!</v>
      </c>
      <c r="AI78" s="1" t="e">
        <f t="shared" si="8"/>
        <v>#REF!</v>
      </c>
      <c r="AJ78" s="1" t="e">
        <f>AH78</f>
        <v>#REF!</v>
      </c>
      <c r="AK78" s="32" t="e">
        <f t="shared" si="9"/>
        <v>#REF!</v>
      </c>
      <c r="AL78" s="1" t="e">
        <f t="shared" ref="AL78:AL80" si="44">AJ78</f>
        <v>#REF!</v>
      </c>
      <c r="AM78" s="32" t="e">
        <f t="shared" si="10"/>
        <v>#REF!</v>
      </c>
      <c r="AN78" s="70" t="e">
        <f>IF(AM78&lt;=AM75,AL78,AL75)</f>
        <v>#REF!</v>
      </c>
      <c r="AO78" s="32" t="e">
        <f t="shared" si="11"/>
        <v>#REF!</v>
      </c>
      <c r="AP78" s="1" t="e">
        <f t="shared" si="43"/>
        <v>#REF!</v>
      </c>
      <c r="AQ78" s="32" t="e">
        <f t="shared" si="12"/>
        <v>#REF!</v>
      </c>
      <c r="AR78" s="1" t="e">
        <f>AP78</f>
        <v>#REF!</v>
      </c>
      <c r="AS78" s="32" t="e">
        <f t="shared" si="13"/>
        <v>#REF!</v>
      </c>
      <c r="AT78" s="1" t="e">
        <f>AR78</f>
        <v>#REF!</v>
      </c>
      <c r="AU78" s="32" t="e">
        <f>VLOOKUP(AT78,$Y$75:$AG$80,9,FALSE)</f>
        <v>#REF!</v>
      </c>
      <c r="AV78" s="70" t="e">
        <f>IF(AU78&lt;=AU76,AT78,AT76)</f>
        <v>#REF!</v>
      </c>
      <c r="AW78" s="32" t="e">
        <f>VLOOKUP(AV78,$Y$75:$AG$80,9,FALSE)</f>
        <v>#REF!</v>
      </c>
      <c r="AX78" s="1" t="e">
        <f>AV78</f>
        <v>#REF!</v>
      </c>
      <c r="AY78" s="32" t="e">
        <f>VLOOKUP(AX78,$Y$75:$AG$80,9,FALSE)</f>
        <v>#REF!</v>
      </c>
      <c r="AZ78" s="1" t="e">
        <f>AX78</f>
        <v>#REF!</v>
      </c>
      <c r="BA78" s="32" t="e">
        <f>VLOOKUP(AZ78,$Y$75:$AG$80,9,FALSE)</f>
        <v>#REF!</v>
      </c>
      <c r="BB78" s="70" t="e">
        <f>IF(BA78&lt;=BA77,AZ78,AZ77)</f>
        <v>#REF!</v>
      </c>
      <c r="BC78" s="32" t="e">
        <f>VLOOKUP(BB78,$Y$75:$AG$80,9,FALSE)</f>
        <v>#REF!</v>
      </c>
      <c r="BD78" s="1" t="e">
        <f>BB78</f>
        <v>#REF!</v>
      </c>
      <c r="BE78" s="32" t="e">
        <f>VLOOKUP(BD78,$Y$75:$AG$80,9,FALSE)</f>
        <v>#REF!</v>
      </c>
      <c r="BF78" s="1" t="e">
        <f>BD78</f>
        <v>#REF!</v>
      </c>
      <c r="BG78" s="32" t="e">
        <f>VLOOKUP(BF78,$Y$75:$AG$80,9,FALSE)</f>
        <v>#REF!</v>
      </c>
      <c r="BH78" s="70" t="e">
        <f>IF(BG78&gt;=BG79,BF78,BF79)</f>
        <v>#REF!</v>
      </c>
      <c r="BI78" s="32" t="e">
        <f>VLOOKUP(BH78,$Y$75:$AG$80,9,FALSE)</f>
        <v>#REF!</v>
      </c>
      <c r="BJ78" s="70" t="e">
        <f>IF(BI78&gt;=BI80,BH78,BH80)</f>
        <v>#REF!</v>
      </c>
      <c r="BK78" s="32" t="e">
        <f>VLOOKUP(BJ78,$Y$75:$AG$80,9,FALSE)</f>
        <v>#REF!</v>
      </c>
      <c r="BN78" s="72" t="e">
        <f>BJ78</f>
        <v>#REF!</v>
      </c>
      <c r="BO78" s="72" t="e">
        <f>BK78</f>
        <v>#REF!</v>
      </c>
      <c r="BP78" s="1" t="e">
        <f t="shared" si="14"/>
        <v>#REF!</v>
      </c>
      <c r="BQ78" s="1" t="e">
        <f>BN78</f>
        <v>#REF!</v>
      </c>
      <c r="BR78" s="1" t="e">
        <f>VLOOKUP(BQ78,$Y$75:$AG$80,9,FALSE)</f>
        <v>#REF!</v>
      </c>
      <c r="BS78" s="1" t="e">
        <f>VLOOKUP(BQ78,$Y$75:$AG$80,8,FALSE)</f>
        <v>#REF!</v>
      </c>
      <c r="BT78" s="1" t="e">
        <f>BQ78</f>
        <v>#REF!</v>
      </c>
      <c r="BU78" s="1" t="e">
        <f>VLOOKUP(BT78,$Y$75:$AG$80,9,FALSE)</f>
        <v>#REF!</v>
      </c>
      <c r="BV78" s="1" t="e">
        <f>VLOOKUP(BT78,$Y$75:$AG$80,8,FALSE)</f>
        <v>#REF!</v>
      </c>
      <c r="BW78" s="70" t="e">
        <f>IF(AND(BU77=BU78,BV78&gt;BV77),BT77,BT78)</f>
        <v>#REF!</v>
      </c>
      <c r="BX78" s="1" t="e">
        <f>VLOOKUP(BW78,$Y$75:$AG$80,9,FALSE)</f>
        <v>#REF!</v>
      </c>
      <c r="BY78" s="1" t="e">
        <f>VLOOKUP(BW78,$Y$75:$AG$80,8,FALSE)</f>
        <v>#REF!</v>
      </c>
      <c r="BZ78" s="70" t="e">
        <f>IF(AND(BX78=BX79,BY79&gt;BY78),BW79,BW78)</f>
        <v>#REF!</v>
      </c>
      <c r="CD78" s="72" t="e">
        <f>BX78</f>
        <v>#REF!</v>
      </c>
      <c r="CE78" s="72" t="e">
        <f>BZ78</f>
        <v>#REF!</v>
      </c>
      <c r="CF78" s="74" t="e">
        <f t="shared" si="41"/>
        <v>#REF!</v>
      </c>
      <c r="CG78" s="74" t="e">
        <f t="shared" si="15"/>
        <v>#REF!</v>
      </c>
      <c r="CH78" s="74" t="e">
        <f t="shared" si="16"/>
        <v>#REF!</v>
      </c>
      <c r="CI78" s="74" t="e">
        <f t="shared" si="17"/>
        <v>#REF!</v>
      </c>
      <c r="CJ78" s="74" t="e">
        <f t="shared" si="18"/>
        <v>#REF!</v>
      </c>
      <c r="CK78" s="74" t="e">
        <f t="shared" si="19"/>
        <v>#REF!</v>
      </c>
      <c r="CL78" s="74" t="e">
        <f t="shared" si="20"/>
        <v>#REF!</v>
      </c>
      <c r="CM78" s="74" t="e">
        <f t="shared" si="21"/>
        <v>#REF!</v>
      </c>
      <c r="CN78" s="74" t="e">
        <f t="shared" si="22"/>
        <v>#REF!</v>
      </c>
      <c r="CO78" s="72" t="e">
        <f t="shared" si="42"/>
        <v>#REF!</v>
      </c>
      <c r="CP78" s="72" t="e">
        <f t="shared" si="23"/>
        <v>#REF!</v>
      </c>
      <c r="CQ78" s="72" t="e">
        <f t="shared" si="24"/>
        <v>#REF!</v>
      </c>
      <c r="CR78" s="72" t="e">
        <f t="shared" si="25"/>
        <v>#REF!</v>
      </c>
      <c r="CS78" s="12" t="e">
        <f>IF(AND(CP77=CP78,CQ77=CQ78,CR78&gt;CR77),CO77,CO78)</f>
        <v>#REF!</v>
      </c>
      <c r="CT78" s="1" t="e">
        <f t="shared" si="26"/>
        <v>#REF!</v>
      </c>
      <c r="CU78" s="1" t="e">
        <f t="shared" si="27"/>
        <v>#REF!</v>
      </c>
      <c r="CV78" s="1" t="e">
        <f t="shared" si="28"/>
        <v>#REF!</v>
      </c>
      <c r="CW78" s="29" t="e">
        <f>IF(AND(CT76=CT78,CU76=CU78,CV78&gt;CV76),CS76,CS78)</f>
        <v>#REF!</v>
      </c>
      <c r="CX78" s="1" t="e">
        <f t="shared" si="29"/>
        <v>#REF!</v>
      </c>
      <c r="CY78" s="1" t="e">
        <f t="shared" si="30"/>
        <v>#REF!</v>
      </c>
      <c r="CZ78" s="1" t="e">
        <f t="shared" si="31"/>
        <v>#REF!</v>
      </c>
      <c r="DA78" s="12" t="e">
        <f>IF(AND(CX77=CX78,CY77=CY78,CZ78&gt;CZ77),CW77,CW78)</f>
        <v>#REF!</v>
      </c>
      <c r="DB78" s="1" t="e">
        <f>VLOOKUP(DA78,$Y$75:$AG$80,9,FALSE)</f>
        <v>#REF!</v>
      </c>
      <c r="DC78" s="1" t="e">
        <f>VLOOKUP(DA78,$Y$75:$AG$80,8,FALSE)</f>
        <v>#REF!</v>
      </c>
      <c r="DD78" s="1" t="e">
        <f>VLOOKUP(DA78,$Y$75:$AG$80,6,FALSE)</f>
        <v>#REF!</v>
      </c>
      <c r="DE78" s="30" t="e">
        <f>IF(AND(DB77=DB78,DC77=DC78,DD78&gt;DD77),DA77,DA78)</f>
        <v>#REF!</v>
      </c>
      <c r="DJ78" s="74" t="e">
        <f>DE78</f>
        <v>#REF!</v>
      </c>
      <c r="DK78" s="74" t="e">
        <f t="shared" si="32"/>
        <v>#REF!</v>
      </c>
      <c r="DL78" s="74" t="e">
        <f t="shared" si="33"/>
        <v>#REF!</v>
      </c>
      <c r="DM78" s="74" t="e">
        <f t="shared" si="34"/>
        <v>#REF!</v>
      </c>
      <c r="DN78" s="74" t="e">
        <f t="shared" si="35"/>
        <v>#REF!</v>
      </c>
      <c r="DO78" s="74" t="e">
        <f t="shared" si="36"/>
        <v>#REF!</v>
      </c>
      <c r="DP78" s="74" t="e">
        <f t="shared" si="37"/>
        <v>#REF!</v>
      </c>
      <c r="DQ78" s="74" t="e">
        <f t="shared" si="38"/>
        <v>#REF!</v>
      </c>
      <c r="DR78" s="74" t="e">
        <f t="shared" si="39"/>
        <v>#REF!</v>
      </c>
    </row>
    <row r="79" spans="24:122" ht="18" hidden="1" customHeight="1" x14ac:dyDescent="0.3">
      <c r="X79" s="76" t="s">
        <v>12</v>
      </c>
      <c r="Y79" s="64" t="e">
        <f>#REF!</f>
        <v>#REF!</v>
      </c>
      <c r="Z79" s="64" t="e">
        <f>#REF!</f>
        <v>#REF!</v>
      </c>
      <c r="AA79" s="64" t="e">
        <f>#REF!</f>
        <v>#REF!</v>
      </c>
      <c r="AB79" s="64" t="e">
        <f>#REF!</f>
        <v>#REF!</v>
      </c>
      <c r="AC79" s="64" t="e">
        <f>#REF!</f>
        <v>#REF!</v>
      </c>
      <c r="AD79" s="64" t="e">
        <f>#REF!</f>
        <v>#REF!</v>
      </c>
      <c r="AE79" s="64" t="e">
        <f>#REF!</f>
        <v>#REF!</v>
      </c>
      <c r="AF79" s="64" t="e">
        <f>#REF!</f>
        <v>#REF!</v>
      </c>
      <c r="AG79" s="64" t="e">
        <f>#REF!</f>
        <v>#REF!</v>
      </c>
      <c r="AH79" s="1" t="e">
        <f t="shared" si="7"/>
        <v>#REF!</v>
      </c>
      <c r="AI79" s="1" t="e">
        <f t="shared" si="8"/>
        <v>#REF!</v>
      </c>
      <c r="AJ79" s="1" t="e">
        <f t="shared" si="8"/>
        <v>#REF!</v>
      </c>
      <c r="AK79" s="32" t="e">
        <f t="shared" si="9"/>
        <v>#REF!</v>
      </c>
      <c r="AL79" s="1" t="e">
        <f t="shared" si="44"/>
        <v>#REF!</v>
      </c>
      <c r="AM79" s="32" t="e">
        <f t="shared" si="10"/>
        <v>#REF!</v>
      </c>
      <c r="AN79" s="1" t="e">
        <f t="shared" ref="AN79:AN80" si="45">AL79</f>
        <v>#REF!</v>
      </c>
      <c r="AO79" s="32" t="e">
        <f t="shared" si="11"/>
        <v>#REF!</v>
      </c>
      <c r="AP79" s="70" t="e">
        <f>IF(AO79&lt;=AO75,AN79,AN75)</f>
        <v>#REF!</v>
      </c>
      <c r="AQ79" s="32" t="e">
        <f t="shared" si="12"/>
        <v>#REF!</v>
      </c>
      <c r="AR79" s="1" t="e">
        <f>AP79</f>
        <v>#REF!</v>
      </c>
      <c r="AS79" s="32" t="e">
        <f t="shared" si="13"/>
        <v>#REF!</v>
      </c>
      <c r="AT79" s="1" t="e">
        <f t="shared" ref="AT79:AT80" si="46">AR79</f>
        <v>#REF!</v>
      </c>
      <c r="AU79" s="32" t="e">
        <f>VLOOKUP(AT79,$Y$75:$AG$80,9,FALSE)</f>
        <v>#REF!</v>
      </c>
      <c r="AV79" s="1" t="e">
        <f>AT79</f>
        <v>#REF!</v>
      </c>
      <c r="AW79" s="32" t="e">
        <f>VLOOKUP(AV79,$Y$75:$AG$80,9,FALSE)</f>
        <v>#REF!</v>
      </c>
      <c r="AX79" s="70" t="e">
        <f>IF(AW79&lt;=AW76,AV79,AV76)</f>
        <v>#REF!</v>
      </c>
      <c r="AY79" s="32" t="e">
        <f>VLOOKUP(AX79,$Y$75:$AG$80,9,FALSE)</f>
        <v>#REF!</v>
      </c>
      <c r="AZ79" s="1" t="e">
        <f>AX79</f>
        <v>#REF!</v>
      </c>
      <c r="BA79" s="32" t="e">
        <f>VLOOKUP(AZ79,$Y$75:$AG$80,9,FALSE)</f>
        <v>#REF!</v>
      </c>
      <c r="BB79" s="1" t="e">
        <f>AZ79</f>
        <v>#REF!</v>
      </c>
      <c r="BC79" s="32" t="e">
        <f>VLOOKUP(BB79,$Y$75:$AG$80,9,FALSE)</f>
        <v>#REF!</v>
      </c>
      <c r="BD79" s="70" t="e">
        <f>IF(BC79&lt;=BC77,BB79,BB77)</f>
        <v>#REF!</v>
      </c>
      <c r="BE79" s="32" t="e">
        <f>VLOOKUP(BD79,$Y$75:$AG$80,9,FALSE)</f>
        <v>#REF!</v>
      </c>
      <c r="BF79" s="1" t="e">
        <f>BD79</f>
        <v>#REF!</v>
      </c>
      <c r="BG79" s="32" t="e">
        <f>VLOOKUP(BF79,$Y$75:$AG$80,9,FALSE)</f>
        <v>#REF!</v>
      </c>
      <c r="BH79" s="70" t="e">
        <f>IF(BG79&lt;=BG78,BF79,BF78)</f>
        <v>#REF!</v>
      </c>
      <c r="BI79" s="32" t="e">
        <f>VLOOKUP(BH79,$Y$75:$AG$80,9,FALSE)</f>
        <v>#REF!</v>
      </c>
      <c r="BJ79" s="1" t="e">
        <f>BH79</f>
        <v>#REF!</v>
      </c>
      <c r="BK79" s="32" t="e">
        <f>VLOOKUP(BJ79,$Y$75:$AG$80,9,FALSE)</f>
        <v>#REF!</v>
      </c>
      <c r="BL79" s="70" t="e">
        <f>IF(BK79&gt;=BK80,BJ79,BJ80)</f>
        <v>#REF!</v>
      </c>
      <c r="BM79" s="32" t="e">
        <f>VLOOKUP(BL79,$Y$75:$AG$80,9,FALSE)</f>
        <v>#REF!</v>
      </c>
      <c r="BN79" s="72" t="e">
        <f>BL79</f>
        <v>#REF!</v>
      </c>
      <c r="BO79" s="72" t="e">
        <f>BM79</f>
        <v>#REF!</v>
      </c>
      <c r="BP79" s="1" t="e">
        <f t="shared" si="14"/>
        <v>#REF!</v>
      </c>
      <c r="BQ79" s="1" t="e">
        <f t="shared" ref="BQ79:BQ80" si="47">BN79</f>
        <v>#REF!</v>
      </c>
      <c r="BR79" s="1" t="e">
        <f>VLOOKUP(BQ79,$Y$75:$AG$80,9,FALSE)</f>
        <v>#REF!</v>
      </c>
      <c r="BS79" s="1" t="e">
        <f>VLOOKUP(BQ79,$Y$75:$AG$80,8,FALSE)</f>
        <v>#REF!</v>
      </c>
      <c r="BT79" s="1" t="e">
        <f t="shared" ref="BT79:BT80" si="48">BQ79</f>
        <v>#REF!</v>
      </c>
      <c r="BU79" s="1" t="e">
        <f>VLOOKUP(BT79,$Y$75:$AG$80,9,FALSE)</f>
        <v>#REF!</v>
      </c>
      <c r="BV79" s="1" t="e">
        <f>VLOOKUP(BT79,$Y$75:$AG$80,8,FALSE)</f>
        <v>#REF!</v>
      </c>
      <c r="BW79" s="1" t="e">
        <f t="shared" ref="BW79:BW80" si="49">BT79</f>
        <v>#REF!</v>
      </c>
      <c r="BX79" s="1" t="e">
        <f>VLOOKUP(BW79,$Y$75:$AG$80,9,FALSE)</f>
        <v>#REF!</v>
      </c>
      <c r="BY79" s="1" t="e">
        <f>VLOOKUP(BW79,$Y$75:$AG$80,8,FALSE)</f>
        <v>#REF!</v>
      </c>
      <c r="BZ79" s="70" t="e">
        <f>IF(AND(BX78=BX79,BY79&gt;BY78),BW78,BW79)</f>
        <v>#REF!</v>
      </c>
      <c r="CA79" s="1" t="e">
        <f>VLOOKUP(BZ79,$Y$75:$AG$80,9,FALSE)</f>
        <v>#REF!</v>
      </c>
      <c r="CB79" s="1" t="e">
        <f>VLOOKUP(BZ79,$Y$75:$AG$80,8,FALSE)</f>
        <v>#REF!</v>
      </c>
      <c r="CC79" s="70" t="e">
        <f>IF(AND(CA79=CA80,CB80&gt;CB79),BZ80,BZ79)</f>
        <v>#REF!</v>
      </c>
      <c r="CD79" s="72" t="e">
        <f>CA79</f>
        <v>#REF!</v>
      </c>
      <c r="CE79" s="72" t="e">
        <f>CC79</f>
        <v>#REF!</v>
      </c>
      <c r="CF79" s="74" t="e">
        <f t="shared" si="41"/>
        <v>#REF!</v>
      </c>
      <c r="CG79" s="74" t="e">
        <f t="shared" si="15"/>
        <v>#REF!</v>
      </c>
      <c r="CH79" s="74" t="e">
        <f t="shared" si="16"/>
        <v>#REF!</v>
      </c>
      <c r="CI79" s="74" t="e">
        <f t="shared" si="17"/>
        <v>#REF!</v>
      </c>
      <c r="CJ79" s="74" t="e">
        <f t="shared" si="18"/>
        <v>#REF!</v>
      </c>
      <c r="CK79" s="74" t="e">
        <f t="shared" si="19"/>
        <v>#REF!</v>
      </c>
      <c r="CL79" s="74" t="e">
        <f t="shared" si="20"/>
        <v>#REF!</v>
      </c>
      <c r="CM79" s="74" t="e">
        <f t="shared" si="21"/>
        <v>#REF!</v>
      </c>
      <c r="CN79" s="74" t="e">
        <f t="shared" si="22"/>
        <v>#REF!</v>
      </c>
      <c r="CO79" s="72" t="e">
        <f t="shared" si="42"/>
        <v>#REF!</v>
      </c>
      <c r="CP79" s="72" t="e">
        <f t="shared" si="23"/>
        <v>#REF!</v>
      </c>
      <c r="CQ79" s="72" t="e">
        <f t="shared" si="24"/>
        <v>#REF!</v>
      </c>
      <c r="CR79" s="72" t="e">
        <f t="shared" si="25"/>
        <v>#REF!</v>
      </c>
      <c r="CS79" s="75" t="e">
        <f>IF(AND(CP79=CP80,CQ79=CQ80,CR80&gt;CR79),CO80,CO79)</f>
        <v>#REF!</v>
      </c>
      <c r="CT79" s="1" t="e">
        <f t="shared" si="26"/>
        <v>#REF!</v>
      </c>
      <c r="CU79" s="1" t="e">
        <f t="shared" si="27"/>
        <v>#REF!</v>
      </c>
      <c r="CV79" s="1" t="e">
        <f t="shared" si="28"/>
        <v>#REF!</v>
      </c>
      <c r="CW79" s="1" t="e">
        <f>CS79</f>
        <v>#REF!</v>
      </c>
      <c r="CX79" s="1" t="e">
        <f t="shared" si="29"/>
        <v>#REF!</v>
      </c>
      <c r="CY79" s="1" t="e">
        <f t="shared" si="30"/>
        <v>#REF!</v>
      </c>
      <c r="CZ79" s="1" t="e">
        <f t="shared" si="31"/>
        <v>#REF!</v>
      </c>
      <c r="DA79" s="75" t="e">
        <f>IF(AND(CX79=CX80,CY79=CY80,CZ80&gt;CZ79),CW80,CW79)</f>
        <v>#REF!</v>
      </c>
      <c r="DB79" s="1" t="e">
        <f>VLOOKUP(DA79,$Y$75:$AG$80,9,FALSE)</f>
        <v>#REF!</v>
      </c>
      <c r="DC79" s="1" t="e">
        <f>VLOOKUP(DA79,$Y$75:$AG$80,8,FALSE)</f>
        <v>#REF!</v>
      </c>
      <c r="DD79" s="1" t="e">
        <f>VLOOKUP(DA79,$Y$75:$AG$80,6,FALSE)</f>
        <v>#REF!</v>
      </c>
      <c r="DE79" s="12" t="e">
        <f>IF(AND(DB79=DB80,DC79=DC80,DD80&gt;DD79),DA80,DA79)</f>
        <v>#REF!</v>
      </c>
      <c r="DF79" s="1" t="e">
        <f>VLOOKUP(DE79,$Y$75:$AG$80,9,FALSE)</f>
        <v>#REF!</v>
      </c>
      <c r="DG79" s="1" t="e">
        <f>VLOOKUP(DE79,$Y$75:$AG$80,8,FALSE)</f>
        <v>#REF!</v>
      </c>
      <c r="DH79" s="1" t="e">
        <f>VLOOKUP(DE79,$Y$75:$AG$80,6,FALSE)</f>
        <v>#REF!</v>
      </c>
      <c r="DI79" s="12" t="e">
        <f>IF(AND(DF79=DF80,DG79=DG80,DH80&gt;DH79),DE80,DE79)</f>
        <v>#REF!</v>
      </c>
      <c r="DJ79" s="74" t="e">
        <f t="shared" ref="DJ79:DJ80" si="50">DI79</f>
        <v>#REF!</v>
      </c>
      <c r="DK79" s="74" t="e">
        <f t="shared" si="32"/>
        <v>#REF!</v>
      </c>
      <c r="DL79" s="74" t="e">
        <f t="shared" si="33"/>
        <v>#REF!</v>
      </c>
      <c r="DM79" s="74" t="e">
        <f t="shared" si="34"/>
        <v>#REF!</v>
      </c>
      <c r="DN79" s="74" t="e">
        <f t="shared" si="35"/>
        <v>#REF!</v>
      </c>
      <c r="DO79" s="74" t="e">
        <f t="shared" si="36"/>
        <v>#REF!</v>
      </c>
      <c r="DP79" s="74" t="e">
        <f t="shared" si="37"/>
        <v>#REF!</v>
      </c>
      <c r="DQ79" s="74" t="e">
        <f t="shared" si="38"/>
        <v>#REF!</v>
      </c>
      <c r="DR79" s="74" t="e">
        <f t="shared" si="39"/>
        <v>#REF!</v>
      </c>
    </row>
    <row r="80" spans="24:122" ht="18" hidden="1" customHeight="1" x14ac:dyDescent="0.3">
      <c r="X80" s="76" t="s">
        <v>13</v>
      </c>
      <c r="Y80" s="64" t="e">
        <f>#REF!</f>
        <v>#REF!</v>
      </c>
      <c r="Z80" s="64" t="e">
        <f>#REF!</f>
        <v>#REF!</v>
      </c>
      <c r="AA80" s="64" t="e">
        <f>#REF!</f>
        <v>#REF!</v>
      </c>
      <c r="AB80" s="64" t="e">
        <f>#REF!</f>
        <v>#REF!</v>
      </c>
      <c r="AC80" s="64" t="e">
        <f>#REF!</f>
        <v>#REF!</v>
      </c>
      <c r="AD80" s="64" t="e">
        <f>#REF!</f>
        <v>#REF!</v>
      </c>
      <c r="AE80" s="64" t="e">
        <f>#REF!</f>
        <v>#REF!</v>
      </c>
      <c r="AF80" s="64" t="e">
        <f>#REF!</f>
        <v>#REF!</v>
      </c>
      <c r="AG80" s="64" t="e">
        <f>#REF!</f>
        <v>#REF!</v>
      </c>
      <c r="AH80" s="1" t="e">
        <f t="shared" si="7"/>
        <v>#REF!</v>
      </c>
      <c r="AI80" s="1" t="e">
        <f t="shared" si="8"/>
        <v>#REF!</v>
      </c>
      <c r="AJ80" s="1" t="e">
        <f t="shared" si="8"/>
        <v>#REF!</v>
      </c>
      <c r="AK80" s="32" t="e">
        <f t="shared" si="9"/>
        <v>#REF!</v>
      </c>
      <c r="AL80" s="1" t="e">
        <f t="shared" si="44"/>
        <v>#REF!</v>
      </c>
      <c r="AM80" s="32" t="e">
        <f t="shared" si="10"/>
        <v>#REF!</v>
      </c>
      <c r="AN80" s="1" t="e">
        <f t="shared" si="45"/>
        <v>#REF!</v>
      </c>
      <c r="AO80" s="32" t="e">
        <f t="shared" si="11"/>
        <v>#REF!</v>
      </c>
      <c r="AP80" s="1" t="e">
        <f>AN80</f>
        <v>#REF!</v>
      </c>
      <c r="AQ80" s="32" t="e">
        <f t="shared" si="12"/>
        <v>#REF!</v>
      </c>
      <c r="AR80" s="70" t="e">
        <f>IF(AQ80&lt;=AQ75,AP80,AP75)</f>
        <v>#REF!</v>
      </c>
      <c r="AS80" s="32" t="e">
        <f t="shared" si="13"/>
        <v>#REF!</v>
      </c>
      <c r="AT80" s="1" t="e">
        <f t="shared" si="46"/>
        <v>#REF!</v>
      </c>
      <c r="AU80" s="32" t="e">
        <f>VLOOKUP(AT80,$Y$75:$AG$80,9,FALSE)</f>
        <v>#REF!</v>
      </c>
      <c r="AV80" s="1" t="e">
        <f t="shared" ref="AV80" si="51">AT80</f>
        <v>#REF!</v>
      </c>
      <c r="AW80" s="32" t="e">
        <f>VLOOKUP(AV80,$Y$75:$AG$80,9,FALSE)</f>
        <v>#REF!</v>
      </c>
      <c r="AX80" s="1" t="e">
        <f>AV80</f>
        <v>#REF!</v>
      </c>
      <c r="AY80" s="32" t="e">
        <f>VLOOKUP(AX80,$Y$75:$AG$80,9,FALSE)</f>
        <v>#REF!</v>
      </c>
      <c r="AZ80" s="70" t="e">
        <f>IF(AY80&lt;=AY76,AX80,AX76)</f>
        <v>#REF!</v>
      </c>
      <c r="BA80" s="32" t="e">
        <f>VLOOKUP(AZ80,$Y$75:$AG$80,9,FALSE)</f>
        <v>#REF!</v>
      </c>
      <c r="BB80" s="1" t="e">
        <f t="shared" ref="BB80" si="52">AZ80</f>
        <v>#REF!</v>
      </c>
      <c r="BC80" s="32" t="e">
        <f>VLOOKUP(BB80,$Y$75:$AG$80,9,FALSE)</f>
        <v>#REF!</v>
      </c>
      <c r="BD80" s="1" t="e">
        <f>BB80</f>
        <v>#REF!</v>
      </c>
      <c r="BE80" s="32" t="e">
        <f>VLOOKUP(BD80,$Y$75:$AG$80,9,FALSE)</f>
        <v>#REF!</v>
      </c>
      <c r="BF80" s="70" t="e">
        <f>IF(BE80&lt;=BE77,BD80,BD77)</f>
        <v>#REF!</v>
      </c>
      <c r="BG80" s="32" t="e">
        <f>VLOOKUP(BF80,$Y$75:$AG$80,9,FALSE)</f>
        <v>#REF!</v>
      </c>
      <c r="BH80" s="1" t="e">
        <f>BF80</f>
        <v>#REF!</v>
      </c>
      <c r="BI80" s="32" t="e">
        <f>VLOOKUP(BH80,$Y$75:$AG$80,9,FALSE)</f>
        <v>#REF!</v>
      </c>
      <c r="BJ80" s="70" t="e">
        <f>IF(BI80&lt;=BI78,BH80,BH78)</f>
        <v>#REF!</v>
      </c>
      <c r="BK80" s="32" t="e">
        <f>VLOOKUP(BJ80,$Y$75:$AG$80,9,FALSE)</f>
        <v>#REF!</v>
      </c>
      <c r="BL80" s="70" t="e">
        <f>IF(BK80&lt;=BK79,BJ80,BJ79)</f>
        <v>#REF!</v>
      </c>
      <c r="BM80" s="32" t="e">
        <f>VLOOKUP(BL80,$Y$75:$AG$80,9,FALSE)</f>
        <v>#REF!</v>
      </c>
      <c r="BN80" s="72" t="e">
        <f>BL80</f>
        <v>#REF!</v>
      </c>
      <c r="BO80" s="72" t="e">
        <f>BM80</f>
        <v>#REF!</v>
      </c>
      <c r="BP80" s="1" t="e">
        <f t="shared" si="14"/>
        <v>#REF!</v>
      </c>
      <c r="BQ80" s="1" t="e">
        <f t="shared" si="47"/>
        <v>#REF!</v>
      </c>
      <c r="BR80" s="1" t="e">
        <f>VLOOKUP(BQ80,$Y$75:$AG$80,9,FALSE)</f>
        <v>#REF!</v>
      </c>
      <c r="BS80" s="1" t="e">
        <f>VLOOKUP(BQ80,$Y$75:$AG$80,8,FALSE)</f>
        <v>#REF!</v>
      </c>
      <c r="BT80" s="1" t="e">
        <f t="shared" si="48"/>
        <v>#REF!</v>
      </c>
      <c r="BU80" s="1" t="e">
        <f>VLOOKUP(BT80,$Y$75:$AG$80,9,FALSE)</f>
        <v>#REF!</v>
      </c>
      <c r="BV80" s="1" t="e">
        <f>VLOOKUP(BT80,$Y$75:$AG$80,8,FALSE)</f>
        <v>#REF!</v>
      </c>
      <c r="BW80" s="1" t="e">
        <f t="shared" si="49"/>
        <v>#REF!</v>
      </c>
      <c r="BX80" s="1" t="e">
        <f>VLOOKUP(BW80,$Y$75:$AG$80,9,FALSE)</f>
        <v>#REF!</v>
      </c>
      <c r="BY80" s="1" t="e">
        <f>VLOOKUP(BW80,$Y$75:$AG$80,8,FALSE)</f>
        <v>#REF!</v>
      </c>
      <c r="BZ80" s="1" t="e">
        <f t="shared" ref="BZ80" si="53">BW80</f>
        <v>#REF!</v>
      </c>
      <c r="CA80" s="1" t="e">
        <f>VLOOKUP(BZ80,$Y$75:$AG$80,9,FALSE)</f>
        <v>#REF!</v>
      </c>
      <c r="CB80" s="1" t="e">
        <f>VLOOKUP(BZ80,$Y$75:$AG$80,8,FALSE)</f>
        <v>#REF!</v>
      </c>
      <c r="CC80" s="70" t="e">
        <f>IF(AND(CA79=CA80,CB80&gt;CB79),BZ79,BZ80)</f>
        <v>#REF!</v>
      </c>
      <c r="CD80" s="72" t="e">
        <f>VLOOKUP(CC80,$Y$75:$AG$80,9,FALSE)</f>
        <v>#REF!</v>
      </c>
      <c r="CE80" s="72" t="e">
        <f>CC80</f>
        <v>#REF!</v>
      </c>
      <c r="CF80" s="74" t="e">
        <f t="shared" si="41"/>
        <v>#REF!</v>
      </c>
      <c r="CG80" s="74" t="e">
        <f t="shared" si="15"/>
        <v>#REF!</v>
      </c>
      <c r="CH80" s="74" t="e">
        <f t="shared" si="16"/>
        <v>#REF!</v>
      </c>
      <c r="CI80" s="74" t="e">
        <f t="shared" si="17"/>
        <v>#REF!</v>
      </c>
      <c r="CJ80" s="74" t="e">
        <f t="shared" si="18"/>
        <v>#REF!</v>
      </c>
      <c r="CK80" s="74" t="e">
        <f t="shared" si="19"/>
        <v>#REF!</v>
      </c>
      <c r="CL80" s="74" t="e">
        <f t="shared" si="20"/>
        <v>#REF!</v>
      </c>
      <c r="CM80" s="74" t="e">
        <f t="shared" si="21"/>
        <v>#REF!</v>
      </c>
      <c r="CN80" s="74" t="e">
        <f t="shared" si="22"/>
        <v>#REF!</v>
      </c>
      <c r="CO80" s="72" t="e">
        <f t="shared" si="42"/>
        <v>#REF!</v>
      </c>
      <c r="CP80" s="72" t="e">
        <f t="shared" si="23"/>
        <v>#REF!</v>
      </c>
      <c r="CQ80" s="72" t="e">
        <f t="shared" si="24"/>
        <v>#REF!</v>
      </c>
      <c r="CR80" s="72" t="e">
        <f t="shared" si="25"/>
        <v>#REF!</v>
      </c>
      <c r="CS80" s="75" t="e">
        <f>IF(AND(CP79=CP80,CQ79=CQ80,CR80&gt;CR79),CO79,CO80)</f>
        <v>#REF!</v>
      </c>
      <c r="CT80" s="1" t="e">
        <f t="shared" si="26"/>
        <v>#REF!</v>
      </c>
      <c r="CU80" s="1" t="e">
        <f t="shared" si="27"/>
        <v>#REF!</v>
      </c>
      <c r="CV80" s="1" t="e">
        <f t="shared" si="28"/>
        <v>#REF!</v>
      </c>
      <c r="CW80" s="1" t="e">
        <f>CS80</f>
        <v>#REF!</v>
      </c>
      <c r="CX80" s="1" t="e">
        <f t="shared" si="29"/>
        <v>#REF!</v>
      </c>
      <c r="CY80" s="1" t="e">
        <f t="shared" si="30"/>
        <v>#REF!</v>
      </c>
      <c r="CZ80" s="1" t="e">
        <f t="shared" si="31"/>
        <v>#REF!</v>
      </c>
      <c r="DA80" s="75" t="e">
        <f>IF(AND(CX79=CX80,CY79=CY80,CZ80&gt;CZ79),CW79,CW80)</f>
        <v>#REF!</v>
      </c>
      <c r="DB80" s="1" t="e">
        <f>VLOOKUP(DA80,$Y$75:$AG$80,9,FALSE)</f>
        <v>#REF!</v>
      </c>
      <c r="DC80" s="1" t="e">
        <f>VLOOKUP(DA80,$Y$75:$AG$80,8,FALSE)</f>
        <v>#REF!</v>
      </c>
      <c r="DD80" s="1" t="e">
        <f>VLOOKUP(DA80,$Y$75:$AG$80,6,FALSE)</f>
        <v>#REF!</v>
      </c>
      <c r="DE80" s="12" t="e">
        <f>IF(AND(DB79=DB80,DC79=DC80,DD80&gt;DD79),DA79,DA80)</f>
        <v>#REF!</v>
      </c>
      <c r="DF80" s="1" t="e">
        <f>VLOOKUP(DE80,$Y$75:$AG$80,9,FALSE)</f>
        <v>#REF!</v>
      </c>
      <c r="DG80" s="1" t="e">
        <f>VLOOKUP(DE80,$Y$75:$AG$80,8,FALSE)</f>
        <v>#REF!</v>
      </c>
      <c r="DH80" s="1" t="e">
        <f>VLOOKUP(DE80,$Y$75:$AG$80,6,FALSE)</f>
        <v>#REF!</v>
      </c>
      <c r="DI80" s="12" t="e">
        <f>IF(AND(DF79=DF80,DG79=DG80,DH80&gt;DH79),DE79,DE80)</f>
        <v>#REF!</v>
      </c>
      <c r="DJ80" s="74" t="e">
        <f t="shared" si="50"/>
        <v>#REF!</v>
      </c>
      <c r="DK80" s="74" t="e">
        <f t="shared" si="32"/>
        <v>#REF!</v>
      </c>
      <c r="DL80" s="74" t="e">
        <f t="shared" si="33"/>
        <v>#REF!</v>
      </c>
      <c r="DM80" s="74" t="e">
        <f t="shared" si="34"/>
        <v>#REF!</v>
      </c>
      <c r="DN80" s="74" t="e">
        <f t="shared" si="35"/>
        <v>#REF!</v>
      </c>
      <c r="DO80" s="74" t="e">
        <f t="shared" si="36"/>
        <v>#REF!</v>
      </c>
      <c r="DP80" s="74" t="e">
        <f t="shared" si="37"/>
        <v>#REF!</v>
      </c>
      <c r="DQ80" s="74" t="e">
        <f t="shared" si="38"/>
        <v>#REF!</v>
      </c>
      <c r="DR80" s="74" t="e">
        <f t="shared" si="39"/>
        <v>#REF!</v>
      </c>
    </row>
    <row r="82" spans="25:32" ht="18" hidden="1" customHeight="1" x14ac:dyDescent="0.3">
      <c r="AC82" s="73"/>
      <c r="AD82" s="73"/>
      <c r="AE82" s="73"/>
      <c r="AF82" s="73"/>
    </row>
    <row r="83" spans="25:32" ht="18" hidden="1" customHeight="1" x14ac:dyDescent="0.3">
      <c r="Y83" s="78" t="s">
        <v>28</v>
      </c>
      <c r="Z83" s="77" t="str">
        <f t="shared" ref="Z83:Z97" si="54">MID(Y83,1,7)</f>
        <v>A B C D</v>
      </c>
      <c r="AA83" s="77" t="str">
        <f t="shared" ref="AA83:AA97" si="55">MID(Y83,9,2)</f>
        <v>3C</v>
      </c>
      <c r="AB83" s="77" t="str">
        <f t="shared" ref="AB83:AB97" si="56">MID(Y83,12,2)</f>
        <v>3D</v>
      </c>
      <c r="AC83" s="77" t="str">
        <f t="shared" ref="AC83:AC97" si="57">MID(Y83,15,2)</f>
        <v>3A</v>
      </c>
      <c r="AD83" s="77" t="str">
        <f t="shared" ref="AD83:AD97" si="58">MID(Y83,18,2)</f>
        <v>3B</v>
      </c>
    </row>
    <row r="84" spans="25:32" ht="18" hidden="1" customHeight="1" x14ac:dyDescent="0.3">
      <c r="Y84" s="78" t="s">
        <v>29</v>
      </c>
      <c r="Z84" s="77" t="str">
        <f t="shared" si="54"/>
        <v>A B C E</v>
      </c>
      <c r="AA84" s="77" t="str">
        <f t="shared" si="55"/>
        <v>3C</v>
      </c>
      <c r="AB84" s="77" t="str">
        <f t="shared" si="56"/>
        <v>3A</v>
      </c>
      <c r="AC84" s="77" t="str">
        <f t="shared" si="57"/>
        <v>3B</v>
      </c>
      <c r="AD84" s="77" t="str">
        <f t="shared" si="58"/>
        <v>3E</v>
      </c>
    </row>
    <row r="85" spans="25:32" ht="18" hidden="1" customHeight="1" x14ac:dyDescent="0.3">
      <c r="Y85" s="78" t="s">
        <v>30</v>
      </c>
      <c r="Z85" s="77" t="str">
        <f t="shared" si="54"/>
        <v>A B C F</v>
      </c>
      <c r="AA85" s="77" t="str">
        <f t="shared" si="55"/>
        <v>3C</v>
      </c>
      <c r="AB85" s="77" t="str">
        <f t="shared" si="56"/>
        <v>3A</v>
      </c>
      <c r="AC85" s="77" t="str">
        <f t="shared" si="57"/>
        <v>3B</v>
      </c>
      <c r="AD85" s="77" t="str">
        <f t="shared" si="58"/>
        <v>3F</v>
      </c>
    </row>
    <row r="86" spans="25:32" ht="18" hidden="1" customHeight="1" x14ac:dyDescent="0.3">
      <c r="Y86" s="78" t="s">
        <v>31</v>
      </c>
      <c r="Z86" s="77" t="str">
        <f t="shared" si="54"/>
        <v>A B D E</v>
      </c>
      <c r="AA86" s="77" t="str">
        <f t="shared" si="55"/>
        <v>3D</v>
      </c>
      <c r="AB86" s="77" t="str">
        <f t="shared" si="56"/>
        <v>3A</v>
      </c>
      <c r="AC86" s="77" t="str">
        <f t="shared" si="57"/>
        <v>3B</v>
      </c>
      <c r="AD86" s="77" t="str">
        <f t="shared" si="58"/>
        <v>3E</v>
      </c>
    </row>
    <row r="87" spans="25:32" ht="18" hidden="1" customHeight="1" x14ac:dyDescent="0.3">
      <c r="Y87" s="78" t="s">
        <v>32</v>
      </c>
      <c r="Z87" s="77" t="str">
        <f t="shared" si="54"/>
        <v>A B D F</v>
      </c>
      <c r="AA87" s="77" t="str">
        <f t="shared" si="55"/>
        <v>3D</v>
      </c>
      <c r="AB87" s="77" t="str">
        <f t="shared" si="56"/>
        <v>3A</v>
      </c>
      <c r="AC87" s="77" t="str">
        <f t="shared" si="57"/>
        <v>3B</v>
      </c>
      <c r="AD87" s="77" t="str">
        <f t="shared" si="58"/>
        <v>3F</v>
      </c>
    </row>
    <row r="88" spans="25:32" ht="18" hidden="1" customHeight="1" x14ac:dyDescent="0.3">
      <c r="Y88" s="78" t="s">
        <v>33</v>
      </c>
      <c r="Z88" s="77" t="str">
        <f t="shared" si="54"/>
        <v>A B E F</v>
      </c>
      <c r="AA88" s="77" t="str">
        <f t="shared" si="55"/>
        <v>3E</v>
      </c>
      <c r="AB88" s="77" t="str">
        <f t="shared" si="56"/>
        <v>3A</v>
      </c>
      <c r="AC88" s="77" t="str">
        <f t="shared" si="57"/>
        <v>3B</v>
      </c>
      <c r="AD88" s="77" t="str">
        <f t="shared" si="58"/>
        <v>3F</v>
      </c>
    </row>
    <row r="89" spans="25:32" ht="18" hidden="1" customHeight="1" x14ac:dyDescent="0.3">
      <c r="Y89" s="78" t="s">
        <v>34</v>
      </c>
      <c r="Z89" s="77" t="str">
        <f t="shared" si="54"/>
        <v>A C D E</v>
      </c>
      <c r="AA89" s="77" t="str">
        <f t="shared" si="55"/>
        <v>3C</v>
      </c>
      <c r="AB89" s="77" t="str">
        <f t="shared" si="56"/>
        <v>3D</v>
      </c>
      <c r="AC89" s="77" t="str">
        <f t="shared" si="57"/>
        <v>3A</v>
      </c>
      <c r="AD89" s="77" t="str">
        <f t="shared" si="58"/>
        <v>3E</v>
      </c>
    </row>
    <row r="90" spans="25:32" ht="18" hidden="1" customHeight="1" x14ac:dyDescent="0.3">
      <c r="Y90" s="78" t="s">
        <v>35</v>
      </c>
      <c r="Z90" s="77" t="str">
        <f t="shared" si="54"/>
        <v>A C D F</v>
      </c>
      <c r="AA90" s="77" t="str">
        <f t="shared" si="55"/>
        <v>3C</v>
      </c>
      <c r="AB90" s="77" t="str">
        <f t="shared" si="56"/>
        <v>3D</v>
      </c>
      <c r="AC90" s="77" t="str">
        <f t="shared" si="57"/>
        <v>3A</v>
      </c>
      <c r="AD90" s="77" t="str">
        <f t="shared" si="58"/>
        <v>3F</v>
      </c>
    </row>
    <row r="91" spans="25:32" ht="18" hidden="1" customHeight="1" x14ac:dyDescent="0.3">
      <c r="Y91" s="78" t="s">
        <v>36</v>
      </c>
      <c r="Z91" s="77" t="str">
        <f t="shared" si="54"/>
        <v>A C E F</v>
      </c>
      <c r="AA91" s="77" t="str">
        <f t="shared" si="55"/>
        <v>3C</v>
      </c>
      <c r="AB91" s="77" t="str">
        <f t="shared" si="56"/>
        <v>3A</v>
      </c>
      <c r="AC91" s="77" t="str">
        <f t="shared" si="57"/>
        <v>3F</v>
      </c>
      <c r="AD91" s="77" t="str">
        <f t="shared" si="58"/>
        <v>3E</v>
      </c>
    </row>
    <row r="92" spans="25:32" ht="18" hidden="1" customHeight="1" x14ac:dyDescent="0.3">
      <c r="Y92" s="78" t="s">
        <v>37</v>
      </c>
      <c r="Z92" s="77" t="str">
        <f t="shared" si="54"/>
        <v>A D E F</v>
      </c>
      <c r="AA92" s="77" t="str">
        <f t="shared" si="55"/>
        <v>3D</v>
      </c>
      <c r="AB92" s="77" t="str">
        <f t="shared" si="56"/>
        <v>3A</v>
      </c>
      <c r="AC92" s="77" t="str">
        <f t="shared" si="57"/>
        <v>3F</v>
      </c>
      <c r="AD92" s="77" t="str">
        <f t="shared" si="58"/>
        <v>3E</v>
      </c>
    </row>
    <row r="93" spans="25:32" ht="18" hidden="1" customHeight="1" x14ac:dyDescent="0.3">
      <c r="Y93" s="78" t="s">
        <v>38</v>
      </c>
      <c r="Z93" s="77" t="str">
        <f t="shared" si="54"/>
        <v>B C D E</v>
      </c>
      <c r="AA93" s="77" t="str">
        <f t="shared" si="55"/>
        <v>3C</v>
      </c>
      <c r="AB93" s="77" t="str">
        <f t="shared" si="56"/>
        <v>3D</v>
      </c>
      <c r="AC93" s="77" t="str">
        <f t="shared" si="57"/>
        <v>3B</v>
      </c>
      <c r="AD93" s="77" t="str">
        <f t="shared" si="58"/>
        <v>3E</v>
      </c>
    </row>
    <row r="94" spans="25:32" ht="18" hidden="1" customHeight="1" x14ac:dyDescent="0.3">
      <c r="Y94" s="78" t="s">
        <v>39</v>
      </c>
      <c r="Z94" s="77" t="str">
        <f t="shared" si="54"/>
        <v>B C D F</v>
      </c>
      <c r="AA94" s="77" t="str">
        <f t="shared" si="55"/>
        <v>3C</v>
      </c>
      <c r="AB94" s="77" t="str">
        <f t="shared" si="56"/>
        <v>3D</v>
      </c>
      <c r="AC94" s="77" t="str">
        <f t="shared" si="57"/>
        <v>3B</v>
      </c>
      <c r="AD94" s="77" t="str">
        <f t="shared" si="58"/>
        <v>3F</v>
      </c>
    </row>
    <row r="95" spans="25:32" ht="18" hidden="1" customHeight="1" x14ac:dyDescent="0.3">
      <c r="Y95" s="78" t="s">
        <v>40</v>
      </c>
      <c r="Z95" s="77" t="str">
        <f t="shared" si="54"/>
        <v>B C E F</v>
      </c>
      <c r="AA95" s="77" t="str">
        <f t="shared" si="55"/>
        <v>3E</v>
      </c>
      <c r="AB95" s="77" t="str">
        <f t="shared" si="56"/>
        <v>3C</v>
      </c>
      <c r="AC95" s="77" t="str">
        <f t="shared" si="57"/>
        <v>3B</v>
      </c>
      <c r="AD95" s="77" t="str">
        <f t="shared" si="58"/>
        <v>3F</v>
      </c>
    </row>
    <row r="96" spans="25:32" ht="18" hidden="1" customHeight="1" x14ac:dyDescent="0.3">
      <c r="Y96" s="78" t="s">
        <v>41</v>
      </c>
      <c r="Z96" s="77" t="str">
        <f t="shared" si="54"/>
        <v>B D E F</v>
      </c>
      <c r="AA96" s="77" t="str">
        <f t="shared" si="55"/>
        <v>3E</v>
      </c>
      <c r="AB96" s="77" t="str">
        <f t="shared" si="56"/>
        <v>3D</v>
      </c>
      <c r="AC96" s="77" t="str">
        <f t="shared" si="57"/>
        <v>3B</v>
      </c>
      <c r="AD96" s="77" t="str">
        <f t="shared" si="58"/>
        <v>3F</v>
      </c>
    </row>
    <row r="97" spans="25:30" ht="18" hidden="1" customHeight="1" x14ac:dyDescent="0.3">
      <c r="Y97" s="78" t="s">
        <v>42</v>
      </c>
      <c r="Z97" s="77" t="str">
        <f t="shared" si="54"/>
        <v>C D E F</v>
      </c>
      <c r="AA97" s="77" t="str">
        <f t="shared" si="55"/>
        <v>3C</v>
      </c>
      <c r="AB97" s="77" t="str">
        <f t="shared" si="56"/>
        <v>3D</v>
      </c>
      <c r="AC97" s="77" t="str">
        <f t="shared" si="57"/>
        <v>3F</v>
      </c>
      <c r="AD97" s="77" t="str">
        <f t="shared" si="58"/>
        <v>3E</v>
      </c>
    </row>
    <row r="98" spans="25:30" ht="18" customHeight="1" x14ac:dyDescent="0.3"/>
  </sheetData>
  <sortState xmlns:xlrd2="http://schemas.microsoft.com/office/spreadsheetml/2017/richdata2" ref="N7:V10">
    <sortCondition descending="1" ref="V7:V10"/>
    <sortCondition descending="1" ref="U7:U10"/>
  </sortState>
  <mergeCells count="10">
    <mergeCell ref="B40:J40"/>
    <mergeCell ref="B41:J41"/>
    <mergeCell ref="B46:J46"/>
    <mergeCell ref="B49:J49"/>
    <mergeCell ref="B1:J3"/>
    <mergeCell ref="B36:J36"/>
    <mergeCell ref="B4:J4"/>
    <mergeCell ref="B27:J27"/>
    <mergeCell ref="B28:J28"/>
    <mergeCell ref="B33:J33"/>
  </mergeCells>
  <conditionalFormatting sqref="E46 H46">
    <cfRule type="cellIs" dxfId="4" priority="77" operator="equal">
      <formula>"Portugal"</formula>
    </cfRule>
  </conditionalFormatting>
  <conditionalFormatting sqref="H30:H31">
    <cfRule type="cellIs" dxfId="3" priority="1" operator="equal">
      <formula>"Portugal"</formula>
    </cfRule>
  </conditionalFormatting>
  <conditionalFormatting sqref="H41">
    <cfRule type="cellIs" dxfId="2" priority="78" operator="equal">
      <formula>"Portugal"</formula>
    </cfRule>
  </conditionalFormatting>
  <conditionalFormatting sqref="H43:H44">
    <cfRule type="cellIs" dxfId="1" priority="9" operator="equal">
      <formula>"Portugal"</formula>
    </cfRule>
  </conditionalFormatting>
  <conditionalFormatting sqref="N32 E39 H39">
    <cfRule type="cellIs" dxfId="0" priority="94" operator="equal">
      <formula>"Portugal"</formula>
    </cfRule>
  </conditionalFormatting>
  <printOptions horizontalCentered="1"/>
  <pageMargins left="0" right="0" top="0.15748031496062992" bottom="0.19685039370078741" header="0.15748031496062992" footer="0"/>
  <pageSetup paperSize="9"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1</vt:i4>
      </vt:variant>
    </vt:vector>
  </HeadingPairs>
  <TitlesOfParts>
    <vt:vector size="3" baseType="lpstr">
      <vt:lpstr>Folha2</vt:lpstr>
      <vt:lpstr>E1</vt:lpstr>
      <vt:lpstr>'E1'!Área_de_Impressão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Santos</dc:creator>
  <cp:lastModifiedBy>União Clubes Futebol Concelho Cascais</cp:lastModifiedBy>
  <cp:lastPrinted>2024-06-07T16:20:15Z</cp:lastPrinted>
  <dcterms:created xsi:type="dcterms:W3CDTF">2015-12-13T00:09:02Z</dcterms:created>
  <dcterms:modified xsi:type="dcterms:W3CDTF">2024-06-22T09:17:09Z</dcterms:modified>
</cp:coreProperties>
</file>