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12CB1D79-ADEB-4AC5-A1FA-7814D568F2EC}" xr6:coauthVersionLast="47" xr6:coauthVersionMax="47" xr10:uidLastSave="{00000000-0000-0000-0000-000000000000}"/>
  <bookViews>
    <workbookView xWindow="372" yWindow="0" windowWidth="22668" windowHeight="12240" firstSheet="1" activeTab="1" xr2:uid="{00000000-000D-0000-FFFF-FFFF00000000}"/>
  </bookViews>
  <sheets>
    <sheet name="Folha2" sheetId="2" state="hidden" r:id="rId1"/>
    <sheet name="E2" sheetId="6" r:id="rId2"/>
  </sheets>
  <definedNames>
    <definedName name="_xlnm.Print_Area" localSheetId="1">'E2'!#REF!</definedName>
  </definedNames>
  <calcPr calcId="191029"/>
</workbook>
</file>

<file path=xl/calcChain.xml><?xml version="1.0" encoding="utf-8"?>
<calcChain xmlns="http://schemas.openxmlformats.org/spreadsheetml/2006/main">
  <c r="K15" i="6" l="1"/>
  <c r="L15" i="6"/>
  <c r="K14" i="6"/>
  <c r="L14" i="6"/>
  <c r="U33" i="6" l="1"/>
  <c r="U32" i="6"/>
  <c r="U34" i="6"/>
  <c r="U31" i="6"/>
  <c r="O32" i="6"/>
  <c r="O31" i="6"/>
  <c r="U28" i="6"/>
  <c r="U25" i="6"/>
  <c r="U27" i="6"/>
  <c r="U26" i="6"/>
  <c r="O28" i="6"/>
  <c r="O25" i="6"/>
  <c r="O27" i="6"/>
  <c r="O26" i="6"/>
  <c r="U22" i="6"/>
  <c r="U19" i="6"/>
  <c r="U20" i="6"/>
  <c r="U21" i="6"/>
  <c r="O22" i="6"/>
  <c r="O19" i="6"/>
  <c r="O20" i="6"/>
  <c r="O21" i="6"/>
  <c r="U15" i="6"/>
  <c r="U16" i="6"/>
  <c r="U14" i="6"/>
  <c r="U13" i="6"/>
  <c r="O15" i="6"/>
  <c r="O16" i="6"/>
  <c r="O14" i="6"/>
  <c r="O13" i="6"/>
  <c r="U10" i="6"/>
  <c r="U9" i="6"/>
  <c r="U8" i="6"/>
  <c r="O10" i="6"/>
  <c r="O9" i="6"/>
  <c r="O8" i="6"/>
  <c r="U7" i="6"/>
  <c r="O7" i="6"/>
  <c r="H87" i="6" l="1"/>
  <c r="H61" i="6" l="1"/>
  <c r="AD103" i="6" l="1"/>
  <c r="AC103" i="6"/>
  <c r="AB103" i="6"/>
  <c r="AA103" i="6"/>
  <c r="Z103" i="6"/>
  <c r="AD102" i="6"/>
  <c r="AC102" i="6"/>
  <c r="AB102" i="6"/>
  <c r="AA102" i="6"/>
  <c r="Z102" i="6"/>
  <c r="AD101" i="6"/>
  <c r="AC101" i="6"/>
  <c r="AB101" i="6"/>
  <c r="AA101" i="6"/>
  <c r="Z101" i="6"/>
  <c r="AD100" i="6"/>
  <c r="AC100" i="6"/>
  <c r="AB100" i="6"/>
  <c r="AA100" i="6"/>
  <c r="Z100" i="6"/>
  <c r="AD99" i="6"/>
  <c r="AC99" i="6"/>
  <c r="AB99" i="6"/>
  <c r="AA99" i="6"/>
  <c r="Z99" i="6"/>
  <c r="AD98" i="6"/>
  <c r="AC98" i="6"/>
  <c r="AB98" i="6"/>
  <c r="AA98" i="6"/>
  <c r="Z98" i="6"/>
  <c r="AD97" i="6"/>
  <c r="AC97" i="6"/>
  <c r="AB97" i="6"/>
  <c r="AA97" i="6"/>
  <c r="Z97" i="6"/>
  <c r="AD96" i="6"/>
  <c r="AC96" i="6"/>
  <c r="AB96" i="6"/>
  <c r="AA96" i="6"/>
  <c r="Z96" i="6"/>
  <c r="AD95" i="6"/>
  <c r="AC95" i="6"/>
  <c r="AB95" i="6"/>
  <c r="AA95" i="6"/>
  <c r="Z95" i="6"/>
  <c r="AD94" i="6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L72" i="6"/>
  <c r="K72" i="6"/>
  <c r="L70" i="6"/>
  <c r="K70" i="6"/>
  <c r="L69" i="6"/>
  <c r="K69" i="6"/>
  <c r="L67" i="6"/>
  <c r="K67" i="6"/>
  <c r="L66" i="6"/>
  <c r="K66" i="6"/>
  <c r="L65" i="6"/>
  <c r="K65" i="6"/>
  <c r="L64" i="6"/>
  <c r="K64" i="6"/>
  <c r="L62" i="6"/>
  <c r="K62" i="6"/>
  <c r="L61" i="6"/>
  <c r="K61" i="6"/>
  <c r="L56" i="6"/>
  <c r="K56" i="6"/>
  <c r="L54" i="6"/>
  <c r="K54" i="6"/>
  <c r="AH53" i="6"/>
  <c r="AJ53" i="6" s="1"/>
  <c r="L53" i="6"/>
  <c r="K53" i="6"/>
  <c r="AH52" i="6"/>
  <c r="AJ52" i="6" s="1"/>
  <c r="AH51" i="6"/>
  <c r="L51" i="6"/>
  <c r="K51" i="6"/>
  <c r="AH50" i="6"/>
  <c r="L50" i="6"/>
  <c r="K50" i="6"/>
  <c r="L49" i="6"/>
  <c r="K49" i="6"/>
  <c r="L48" i="6"/>
  <c r="K48" i="6"/>
  <c r="L46" i="6"/>
  <c r="K46" i="6"/>
  <c r="AH45" i="6"/>
  <c r="AJ45" i="6" s="1"/>
  <c r="L45" i="6"/>
  <c r="K45" i="6"/>
  <c r="AH44" i="6"/>
  <c r="AJ44" i="6" s="1"/>
  <c r="AH43" i="6"/>
  <c r="AH42" i="6"/>
  <c r="K41" i="6"/>
  <c r="L40" i="6"/>
  <c r="K40" i="6"/>
  <c r="K39" i="6"/>
  <c r="AH38" i="6"/>
  <c r="AJ38" i="6" s="1"/>
  <c r="L38" i="6"/>
  <c r="K38" i="6"/>
  <c r="AH37" i="6"/>
  <c r="AJ37" i="6" s="1"/>
  <c r="L37" i="6"/>
  <c r="AH36" i="6"/>
  <c r="K36" i="6"/>
  <c r="L36" i="6"/>
  <c r="AH33" i="6"/>
  <c r="L33" i="6"/>
  <c r="K33" i="6"/>
  <c r="L32" i="6"/>
  <c r="K32" i="6"/>
  <c r="L31" i="6"/>
  <c r="K31" i="6"/>
  <c r="K30" i="6"/>
  <c r="AH29" i="6"/>
  <c r="AJ29" i="6" s="1"/>
  <c r="K29" i="6"/>
  <c r="AH28" i="6"/>
  <c r="AJ28" i="6" s="1"/>
  <c r="K28" i="6"/>
  <c r="AH27" i="6"/>
  <c r="K27" i="6"/>
  <c r="AH26" i="6"/>
  <c r="L26" i="6"/>
  <c r="E22" i="6"/>
  <c r="K26" i="6" s="1"/>
  <c r="L23" i="6"/>
  <c r="K22" i="6"/>
  <c r="L21" i="6"/>
  <c r="K21" i="6"/>
  <c r="AH20" i="6"/>
  <c r="AJ20" i="6" s="1"/>
  <c r="K20" i="6"/>
  <c r="AH19" i="6"/>
  <c r="AJ19" i="6" s="1"/>
  <c r="H17" i="6"/>
  <c r="L19" i="6" s="1"/>
  <c r="AH18" i="6"/>
  <c r="L18" i="6"/>
  <c r="E16" i="6"/>
  <c r="K18" i="6" s="1"/>
  <c r="AH17" i="6"/>
  <c r="K16" i="6"/>
  <c r="L13" i="6"/>
  <c r="L12" i="6"/>
  <c r="AH11" i="6"/>
  <c r="AJ11" i="6" s="1"/>
  <c r="AH10" i="6"/>
  <c r="AJ10" i="6" s="1"/>
  <c r="L10" i="6"/>
  <c r="K10" i="6"/>
  <c r="AH9" i="6"/>
  <c r="K9" i="6"/>
  <c r="AH8" i="6"/>
  <c r="L8" i="6"/>
  <c r="H7" i="6"/>
  <c r="K7" i="6"/>
  <c r="K6" i="6"/>
  <c r="E6" i="6"/>
  <c r="L7" i="6" l="1"/>
  <c r="K11" i="6"/>
  <c r="L39" i="6"/>
  <c r="L30" i="6"/>
  <c r="L27" i="6"/>
  <c r="L20" i="6"/>
  <c r="L22" i="6"/>
  <c r="K8" i="6"/>
  <c r="K19" i="6"/>
  <c r="L11" i="6"/>
  <c r="K12" i="6"/>
  <c r="L16" i="6"/>
  <c r="L28" i="6"/>
  <c r="K37" i="6"/>
  <c r="K23" i="6"/>
  <c r="L29" i="6"/>
  <c r="K13" i="6"/>
  <c r="L9" i="6"/>
  <c r="L41" i="6"/>
  <c r="AD19" i="6"/>
  <c r="L17" i="6"/>
  <c r="K17" i="6"/>
  <c r="AL11" i="6"/>
  <c r="L6" i="6"/>
  <c r="AD8" i="6"/>
  <c r="Y9" i="6"/>
  <c r="AC9" i="6"/>
  <c r="Y10" i="6"/>
  <c r="AC10" i="6"/>
  <c r="Y11" i="6"/>
  <c r="AC11" i="6"/>
  <c r="AD17" i="6"/>
  <c r="Y18" i="6"/>
  <c r="AC18" i="6"/>
  <c r="AD53" i="6"/>
  <c r="AD52" i="6"/>
  <c r="AC51" i="6"/>
  <c r="Y51" i="6"/>
  <c r="AC50" i="6"/>
  <c r="Y50" i="6"/>
  <c r="AC45" i="6"/>
  <c r="Y45" i="6"/>
  <c r="AC53" i="6"/>
  <c r="AE53" i="6" s="1"/>
  <c r="Y53" i="6"/>
  <c r="AC52" i="6"/>
  <c r="Y52" i="6"/>
  <c r="AD51" i="6"/>
  <c r="AD50" i="6"/>
  <c r="AD45" i="6"/>
  <c r="AD44" i="6"/>
  <c r="AD43" i="6"/>
  <c r="AD42" i="6"/>
  <c r="AD38" i="6"/>
  <c r="AC37" i="6"/>
  <c r="Y37" i="6"/>
  <c r="AC36" i="6"/>
  <c r="Y36" i="6"/>
  <c r="AC33" i="6"/>
  <c r="Y33" i="6"/>
  <c r="AD29" i="6"/>
  <c r="AC28" i="6"/>
  <c r="Y28" i="6"/>
  <c r="AD27" i="6"/>
  <c r="AD26" i="6"/>
  <c r="AD20" i="6"/>
  <c r="AC44" i="6"/>
  <c r="Y44" i="6"/>
  <c r="AC43" i="6"/>
  <c r="Y43" i="6"/>
  <c r="AC42" i="6"/>
  <c r="Y42" i="6"/>
  <c r="AC38" i="6"/>
  <c r="Y38" i="6"/>
  <c r="AD37" i="6"/>
  <c r="AD36" i="6"/>
  <c r="AD33" i="6"/>
  <c r="AC29" i="6"/>
  <c r="Y29" i="6"/>
  <c r="AD28" i="6"/>
  <c r="AC27" i="6"/>
  <c r="Y27" i="6"/>
  <c r="AC26" i="6"/>
  <c r="Y26" i="6"/>
  <c r="AC20" i="6"/>
  <c r="Y20" i="6"/>
  <c r="AL20" i="6"/>
  <c r="AL29" i="6"/>
  <c r="AL38" i="6"/>
  <c r="Y8" i="6"/>
  <c r="AC8" i="6"/>
  <c r="AD9" i="6"/>
  <c r="AD10" i="6"/>
  <c r="AD11" i="6"/>
  <c r="Y17" i="6"/>
  <c r="AC17" i="6"/>
  <c r="AD18" i="6"/>
  <c r="Y19" i="6"/>
  <c r="AC19" i="6"/>
  <c r="AL45" i="6"/>
  <c r="AL53" i="6"/>
  <c r="AE44" i="6" l="1"/>
  <c r="Z11" i="6"/>
  <c r="Z17" i="6"/>
  <c r="Z18" i="6"/>
  <c r="Z52" i="6"/>
  <c r="Z51" i="6"/>
  <c r="Z19" i="6"/>
  <c r="Z9" i="6"/>
  <c r="Z10" i="6"/>
  <c r="Z36" i="6"/>
  <c r="Z29" i="6"/>
  <c r="Z26" i="6"/>
  <c r="Z43" i="6"/>
  <c r="AE19" i="6"/>
  <c r="AE17" i="6"/>
  <c r="AE8" i="6"/>
  <c r="Z8" i="6"/>
  <c r="Z37" i="6"/>
  <c r="Z42" i="6"/>
  <c r="AE27" i="6"/>
  <c r="AE43" i="6"/>
  <c r="Z33" i="6"/>
  <c r="Z27" i="6"/>
  <c r="Z50" i="6"/>
  <c r="AE42" i="6"/>
  <c r="AE26" i="6"/>
  <c r="AE29" i="6"/>
  <c r="AE52" i="6"/>
  <c r="Z28" i="6"/>
  <c r="Z20" i="6"/>
  <c r="Z38" i="6"/>
  <c r="Z45" i="6"/>
  <c r="Z53" i="6"/>
  <c r="Z44" i="6"/>
  <c r="AE20" i="6"/>
  <c r="AE38" i="6"/>
  <c r="AE33" i="6"/>
  <c r="AE36" i="6"/>
  <c r="AE37" i="6"/>
  <c r="AB53" i="6"/>
  <c r="AB52" i="6"/>
  <c r="AB51" i="6"/>
  <c r="AB50" i="6"/>
  <c r="AB45" i="6"/>
  <c r="AB44" i="6"/>
  <c r="AB43" i="6"/>
  <c r="AB42" i="6"/>
  <c r="AB38" i="6"/>
  <c r="AB29" i="6"/>
  <c r="AB27" i="6"/>
  <c r="AB26" i="6"/>
  <c r="AB20" i="6"/>
  <c r="AB37" i="6"/>
  <c r="AB36" i="6"/>
  <c r="AB33" i="6"/>
  <c r="AB28" i="6"/>
  <c r="AB18" i="6"/>
  <c r="AB11" i="6"/>
  <c r="AB10" i="6"/>
  <c r="AB9" i="6"/>
  <c r="AB19" i="6"/>
  <c r="AB17" i="6"/>
  <c r="AB8" i="6"/>
  <c r="AE28" i="6"/>
  <c r="AE45" i="6"/>
  <c r="AE50" i="6"/>
  <c r="AE51" i="6"/>
  <c r="AE18" i="6"/>
  <c r="AE11" i="6"/>
  <c r="AE10" i="6"/>
  <c r="AE9" i="6"/>
  <c r="AA52" i="6" l="1"/>
  <c r="AF52" i="6" s="1"/>
  <c r="AK52" i="6" s="1"/>
  <c r="AA17" i="6"/>
  <c r="AF17" i="6" s="1"/>
  <c r="AI17" i="6" s="1"/>
  <c r="AA18" i="6"/>
  <c r="AF18" i="6" s="1"/>
  <c r="AI18" i="6" s="1"/>
  <c r="AA9" i="6"/>
  <c r="AF9" i="6" s="1"/>
  <c r="AI9" i="6" s="1"/>
  <c r="AA28" i="6"/>
  <c r="AF28" i="6" s="1"/>
  <c r="AI28" i="6" s="1"/>
  <c r="AA26" i="6"/>
  <c r="AF26" i="6" s="1"/>
  <c r="AI26" i="6" s="1"/>
  <c r="AA11" i="6"/>
  <c r="AF11" i="6" s="1"/>
  <c r="AK11" i="6" s="1"/>
  <c r="AA19" i="6"/>
  <c r="AF19" i="6" s="1"/>
  <c r="AK19" i="6" s="1"/>
  <c r="AA50" i="6"/>
  <c r="AF50" i="6" s="1"/>
  <c r="AI50" i="6" s="1"/>
  <c r="AA51" i="6"/>
  <c r="AF51" i="6" s="1"/>
  <c r="AI51" i="6" s="1"/>
  <c r="AA36" i="6"/>
  <c r="AF36" i="6" s="1"/>
  <c r="AI36" i="6" s="1"/>
  <c r="AA37" i="6"/>
  <c r="AF37" i="6" s="1"/>
  <c r="AK37" i="6" s="1"/>
  <c r="AA44" i="6"/>
  <c r="AF44" i="6" s="1"/>
  <c r="AK44" i="6" s="1"/>
  <c r="AA10" i="6"/>
  <c r="AF10" i="6" s="1"/>
  <c r="AI10" i="6" s="1"/>
  <c r="AA8" i="6"/>
  <c r="AF8" i="6" s="1"/>
  <c r="AI8" i="6" s="1"/>
  <c r="AA43" i="6"/>
  <c r="AF43" i="6" s="1"/>
  <c r="AI43" i="6" s="1"/>
  <c r="AA29" i="6"/>
  <c r="AF29" i="6" s="1"/>
  <c r="AK29" i="6" s="1"/>
  <c r="AA27" i="6"/>
  <c r="AF27" i="6" s="1"/>
  <c r="AI27" i="6" s="1"/>
  <c r="AA33" i="6"/>
  <c r="AF33" i="6" s="1"/>
  <c r="AI33" i="6" s="1"/>
  <c r="AA42" i="6"/>
  <c r="AF42" i="6" s="1"/>
  <c r="AI42" i="6" s="1"/>
  <c r="AA53" i="6"/>
  <c r="AF53" i="6" s="1"/>
  <c r="AI53" i="6" s="1"/>
  <c r="AA20" i="6"/>
  <c r="AF20" i="6" s="1"/>
  <c r="AI20" i="6" s="1"/>
  <c r="AA38" i="6"/>
  <c r="AF38" i="6" s="1"/>
  <c r="AK38" i="6" s="1"/>
  <c r="AA45" i="6"/>
  <c r="AF45" i="6" s="1"/>
  <c r="AM45" i="6" s="1"/>
  <c r="AI52" i="6" l="1"/>
  <c r="AI19" i="6"/>
  <c r="AJ26" i="6"/>
  <c r="AK26" i="6" s="1"/>
  <c r="AK10" i="6"/>
  <c r="AI11" i="6"/>
  <c r="AJ17" i="6"/>
  <c r="AK17" i="6" s="1"/>
  <c r="AL17" i="6" s="1"/>
  <c r="AM17" i="6" s="1"/>
  <c r="AJ18" i="6"/>
  <c r="AK18" i="6" s="1"/>
  <c r="AI37" i="6"/>
  <c r="AJ8" i="6"/>
  <c r="AK8" i="6" s="1"/>
  <c r="AM11" i="6"/>
  <c r="AJ50" i="6"/>
  <c r="AK50" i="6" s="1"/>
  <c r="AL52" i="6" s="1"/>
  <c r="AN52" i="6" s="1"/>
  <c r="AO52" i="6" s="1"/>
  <c r="AJ36" i="6"/>
  <c r="AK36" i="6" s="1"/>
  <c r="AJ51" i="6"/>
  <c r="AL51" i="6" s="1"/>
  <c r="AK28" i="6"/>
  <c r="AJ9" i="6"/>
  <c r="AL9" i="6" s="1"/>
  <c r="AJ42" i="6"/>
  <c r="AK42" i="6" s="1"/>
  <c r="AL42" i="6" s="1"/>
  <c r="AM42" i="6" s="1"/>
  <c r="AN42" i="6" s="1"/>
  <c r="AV42" i="6" s="1"/>
  <c r="AX42" i="6" s="1"/>
  <c r="AI44" i="6"/>
  <c r="AJ43" i="6"/>
  <c r="AL43" i="6" s="1"/>
  <c r="AM43" i="6" s="1"/>
  <c r="AJ33" i="6"/>
  <c r="AK33" i="6" s="1"/>
  <c r="AL37" i="6" s="1"/>
  <c r="AI29" i="6"/>
  <c r="AM29" i="6"/>
  <c r="AJ27" i="6"/>
  <c r="AL27" i="6" s="1"/>
  <c r="AI45" i="6"/>
  <c r="AI38" i="6"/>
  <c r="AM53" i="6"/>
  <c r="AM38" i="6"/>
  <c r="AK53" i="6"/>
  <c r="AM20" i="6"/>
  <c r="AK45" i="6"/>
  <c r="AK20" i="6"/>
  <c r="AL18" i="6" l="1"/>
  <c r="AN18" i="6" s="1"/>
  <c r="AO18" i="6" s="1"/>
  <c r="AL19" i="6"/>
  <c r="AM19" i="6" s="1"/>
  <c r="AL50" i="6"/>
  <c r="AM50" i="6" s="1"/>
  <c r="AN50" i="6" s="1"/>
  <c r="AV50" i="6" s="1"/>
  <c r="AX50" i="6" s="1"/>
  <c r="AL28" i="6"/>
  <c r="AM28" i="6" s="1"/>
  <c r="AL10" i="6"/>
  <c r="AM10" i="6" s="1"/>
  <c r="AL8" i="6"/>
  <c r="AM8" i="6" s="1"/>
  <c r="AN8" i="6" s="1"/>
  <c r="AO8" i="6" s="1"/>
  <c r="AW8" i="6" s="1"/>
  <c r="BF8" i="6" s="1"/>
  <c r="AL26" i="6"/>
  <c r="AM26" i="6" s="1"/>
  <c r="AN29" i="6" s="1"/>
  <c r="AP29" i="6" s="1"/>
  <c r="AQ29" i="6" s="1"/>
  <c r="AL36" i="6"/>
  <c r="AN36" i="6" s="1"/>
  <c r="AO36" i="6" s="1"/>
  <c r="AL44" i="6"/>
  <c r="AM44" i="6" s="1"/>
  <c r="AK51" i="6"/>
  <c r="AK9" i="6"/>
  <c r="AK43" i="6"/>
  <c r="AN43" i="6"/>
  <c r="AO43" i="6" s="1"/>
  <c r="AL33" i="6"/>
  <c r="AM33" i="6" s="1"/>
  <c r="AN33" i="6" s="1"/>
  <c r="AO33" i="6" s="1"/>
  <c r="AW33" i="6" s="1"/>
  <c r="BF33" i="6" s="1"/>
  <c r="AK27" i="6"/>
  <c r="AN20" i="6"/>
  <c r="AO20" i="6" s="1"/>
  <c r="AO42" i="6"/>
  <c r="AW42" i="6" s="1"/>
  <c r="BF42" i="6" s="1"/>
  <c r="AN17" i="6"/>
  <c r="AV17" i="6" s="1"/>
  <c r="AX17" i="6" s="1"/>
  <c r="AN45" i="6"/>
  <c r="AO45" i="6" s="1"/>
  <c r="AM52" i="6"/>
  <c r="AN37" i="6"/>
  <c r="AO37" i="6" s="1"/>
  <c r="AM37" i="6"/>
  <c r="AN51" i="6"/>
  <c r="AO51" i="6" s="1"/>
  <c r="AP51" i="6" s="1"/>
  <c r="AQ51" i="6" s="1"/>
  <c r="AM51" i="6"/>
  <c r="AM27" i="6"/>
  <c r="AN27" i="6"/>
  <c r="AO27" i="6" s="1"/>
  <c r="AM9" i="6"/>
  <c r="AN9" i="6"/>
  <c r="AO9" i="6" s="1"/>
  <c r="AM18" i="6" l="1"/>
  <c r="AN53" i="6"/>
  <c r="AO53" i="6" s="1"/>
  <c r="AN44" i="6"/>
  <c r="AO44" i="6" s="1"/>
  <c r="AP44" i="6" s="1"/>
  <c r="AQ44" i="6" s="1"/>
  <c r="AN19" i="6"/>
  <c r="AO19" i="6" s="1"/>
  <c r="AP19" i="6" s="1"/>
  <c r="AR19" i="6" s="1"/>
  <c r="AS19" i="6" s="1"/>
  <c r="AN28" i="6"/>
  <c r="AO28" i="6" s="1"/>
  <c r="AP28" i="6" s="1"/>
  <c r="AP37" i="6"/>
  <c r="AQ37" i="6" s="1"/>
  <c r="AN10" i="6"/>
  <c r="AO10" i="6" s="1"/>
  <c r="AP9" i="6" s="1"/>
  <c r="AQ9" i="6" s="1"/>
  <c r="AN26" i="6"/>
  <c r="AO26" i="6" s="1"/>
  <c r="AW26" i="6" s="1"/>
  <c r="BF26" i="6" s="1"/>
  <c r="AN11" i="6"/>
  <c r="AO11" i="6" s="1"/>
  <c r="AM36" i="6"/>
  <c r="AV8" i="6"/>
  <c r="AX8" i="6" s="1"/>
  <c r="AN38" i="6"/>
  <c r="AO38" i="6" s="1"/>
  <c r="AO50" i="6"/>
  <c r="AW50" i="6" s="1"/>
  <c r="BF50" i="6" s="1"/>
  <c r="AP20" i="6"/>
  <c r="AQ20" i="6" s="1"/>
  <c r="AO29" i="6"/>
  <c r="AV33" i="6"/>
  <c r="AX33" i="6" s="1"/>
  <c r="AP45" i="6"/>
  <c r="AQ45" i="6" s="1"/>
  <c r="AO17" i="6"/>
  <c r="AW17" i="6" s="1"/>
  <c r="BF17" i="6" s="1"/>
  <c r="AP52" i="6"/>
  <c r="AR52" i="6" s="1"/>
  <c r="AS52" i="6" s="1"/>
  <c r="AP36" i="6"/>
  <c r="AQ36" i="6" s="1"/>
  <c r="AP18" i="6" l="1"/>
  <c r="AQ18" i="6" s="1"/>
  <c r="AR20" i="6" s="1"/>
  <c r="AS20" i="6" s="1"/>
  <c r="AT20" i="6" s="1"/>
  <c r="AP53" i="6"/>
  <c r="AQ53" i="6" s="1"/>
  <c r="AR53" i="6" s="1"/>
  <c r="AS53" i="6" s="1"/>
  <c r="AT53" i="6" s="1"/>
  <c r="AV53" i="6" s="1"/>
  <c r="AR37" i="6"/>
  <c r="AS37" i="6" s="1"/>
  <c r="AQ19" i="6"/>
  <c r="AP27" i="6"/>
  <c r="AQ27" i="6" s="1"/>
  <c r="AR27" i="6" s="1"/>
  <c r="AS27" i="6" s="1"/>
  <c r="AW27" i="6" s="1"/>
  <c r="AP43" i="6"/>
  <c r="AQ43" i="6" s="1"/>
  <c r="AR43" i="6" s="1"/>
  <c r="AV43" i="6" s="1"/>
  <c r="AX43" i="6" s="1"/>
  <c r="AP10" i="6"/>
  <c r="AQ10" i="6" s="1"/>
  <c r="AP11" i="6"/>
  <c r="AQ11" i="6" s="1"/>
  <c r="AR9" i="6" s="1"/>
  <c r="AV9" i="6" s="1"/>
  <c r="AX9" i="6" s="1"/>
  <c r="AV26" i="6"/>
  <c r="AX26" i="6" s="1"/>
  <c r="AR44" i="6"/>
  <c r="AS44" i="6" s="1"/>
  <c r="AP38" i="6"/>
  <c r="AQ38" i="6" s="1"/>
  <c r="AR38" i="6" s="1"/>
  <c r="AS38" i="6" s="1"/>
  <c r="AQ52" i="6"/>
  <c r="AR28" i="6"/>
  <c r="AS28" i="6" s="1"/>
  <c r="AQ28" i="6"/>
  <c r="AR18" i="6" l="1"/>
  <c r="AS18" i="6" s="1"/>
  <c r="AW18" i="6" s="1"/>
  <c r="AT52" i="6"/>
  <c r="AV52" i="6" s="1"/>
  <c r="AR51" i="6"/>
  <c r="AV51" i="6" s="1"/>
  <c r="AX51" i="6" s="1"/>
  <c r="AT38" i="6"/>
  <c r="AV38" i="6" s="1"/>
  <c r="AX38" i="6" s="1"/>
  <c r="AR45" i="6"/>
  <c r="AS45" i="6" s="1"/>
  <c r="AT45" i="6" s="1"/>
  <c r="AU45" i="6" s="1"/>
  <c r="AW45" i="6" s="1"/>
  <c r="AR29" i="6"/>
  <c r="AS29" i="6" s="1"/>
  <c r="AT29" i="6" s="1"/>
  <c r="AV27" i="6"/>
  <c r="AX27" i="6" s="1"/>
  <c r="AY26" i="6" s="1"/>
  <c r="BG26" i="6" s="1"/>
  <c r="BI26" i="6" s="1"/>
  <c r="BL26" i="6" s="1"/>
  <c r="AR10" i="6"/>
  <c r="AS10" i="6" s="1"/>
  <c r="AR11" i="6"/>
  <c r="AS11" i="6" s="1"/>
  <c r="AS43" i="6"/>
  <c r="AW43" i="6" s="1"/>
  <c r="AY42" i="6" s="1"/>
  <c r="BG42" i="6" s="1"/>
  <c r="BI42" i="6" s="1"/>
  <c r="AR36" i="6"/>
  <c r="AS36" i="6" s="1"/>
  <c r="AW36" i="6" s="1"/>
  <c r="AS9" i="6"/>
  <c r="AW9" i="6" s="1"/>
  <c r="AY8" i="6" s="1"/>
  <c r="BG8" i="6" s="1"/>
  <c r="BI8" i="6" s="1"/>
  <c r="BQ8" i="6" s="1"/>
  <c r="AU53" i="6"/>
  <c r="AW53" i="6" s="1"/>
  <c r="AT37" i="6"/>
  <c r="AU37" i="6" s="1"/>
  <c r="AW37" i="6" s="1"/>
  <c r="AT19" i="6"/>
  <c r="AU19" i="6" s="1"/>
  <c r="AW19" i="6" s="1"/>
  <c r="AY53" i="6"/>
  <c r="AX53" i="6"/>
  <c r="AU20" i="6"/>
  <c r="AW20" i="6" s="1"/>
  <c r="AV20" i="6"/>
  <c r="AY38" i="6" l="1"/>
  <c r="BA38" i="6" s="1"/>
  <c r="AS51" i="6"/>
  <c r="AW51" i="6" s="1"/>
  <c r="AY50" i="6" s="1"/>
  <c r="BG50" i="6" s="1"/>
  <c r="BI50" i="6" s="1"/>
  <c r="AV18" i="6"/>
  <c r="AX18" i="6" s="1"/>
  <c r="AY18" i="6" s="1"/>
  <c r="BA18" i="6" s="1"/>
  <c r="AU52" i="6"/>
  <c r="AW52" i="6" s="1"/>
  <c r="AT44" i="6"/>
  <c r="AU44" i="6" s="1"/>
  <c r="AW44" i="6" s="1"/>
  <c r="AT28" i="6"/>
  <c r="AV28" i="6" s="1"/>
  <c r="AX28" i="6" s="1"/>
  <c r="AU38" i="6"/>
  <c r="AW38" i="6" s="1"/>
  <c r="AT10" i="6"/>
  <c r="AU10" i="6" s="1"/>
  <c r="AW10" i="6" s="1"/>
  <c r="AY27" i="6"/>
  <c r="AZ27" i="6" s="1"/>
  <c r="BF27" i="6" s="1"/>
  <c r="AT11" i="6"/>
  <c r="AU11" i="6" s="1"/>
  <c r="AW11" i="6" s="1"/>
  <c r="AV45" i="6"/>
  <c r="AY45" i="6" s="1"/>
  <c r="BB45" i="6" s="1"/>
  <c r="AY43" i="6"/>
  <c r="BA43" i="6" s="1"/>
  <c r="AV36" i="6"/>
  <c r="AX36" i="6" s="1"/>
  <c r="AY36" i="6" s="1"/>
  <c r="AZ36" i="6" s="1"/>
  <c r="BF36" i="6" s="1"/>
  <c r="BO26" i="6"/>
  <c r="BJ26" i="6"/>
  <c r="BK26" i="6"/>
  <c r="BM26" i="6"/>
  <c r="BP26" i="6"/>
  <c r="BR26" i="6"/>
  <c r="BN26" i="6"/>
  <c r="BQ26" i="6"/>
  <c r="BK8" i="6"/>
  <c r="BP8" i="6"/>
  <c r="BL8" i="6"/>
  <c r="BM8" i="6"/>
  <c r="AY9" i="6"/>
  <c r="BA9" i="6" s="1"/>
  <c r="BN8" i="6"/>
  <c r="BO8" i="6"/>
  <c r="BJ8" i="6"/>
  <c r="BR8" i="6"/>
  <c r="BS8" i="6" s="1"/>
  <c r="AV37" i="6"/>
  <c r="AY37" i="6" s="1"/>
  <c r="AV19" i="6"/>
  <c r="AY19" i="6" s="1"/>
  <c r="AY20" i="6"/>
  <c r="AX20" i="6"/>
  <c r="AY52" i="6"/>
  <c r="AX52" i="6"/>
  <c r="AU29" i="6"/>
  <c r="AW29" i="6" s="1"/>
  <c r="AV29" i="6"/>
  <c r="BA53" i="6"/>
  <c r="BB53" i="6"/>
  <c r="AZ53" i="6"/>
  <c r="BR42" i="6"/>
  <c r="BP42" i="6"/>
  <c r="BN42" i="6"/>
  <c r="BL42" i="6"/>
  <c r="BJ42" i="6"/>
  <c r="BQ42" i="6"/>
  <c r="BO42" i="6"/>
  <c r="BM42" i="6"/>
  <c r="BK42" i="6"/>
  <c r="BB38" i="6" l="1"/>
  <c r="BC38" i="6" s="1"/>
  <c r="AZ38" i="6"/>
  <c r="AV44" i="6"/>
  <c r="AY44" i="6" s="1"/>
  <c r="AZ44" i="6" s="1"/>
  <c r="AV10" i="6"/>
  <c r="AY10" i="6" s="1"/>
  <c r="BA10" i="6" s="1"/>
  <c r="AY51" i="6"/>
  <c r="AZ51" i="6" s="1"/>
  <c r="AY17" i="6"/>
  <c r="BG17" i="6" s="1"/>
  <c r="BI17" i="6" s="1"/>
  <c r="BR17" i="6" s="1"/>
  <c r="AZ18" i="6"/>
  <c r="BF18" i="6" s="1"/>
  <c r="AV11" i="6"/>
  <c r="AX11" i="6" s="1"/>
  <c r="AY28" i="6"/>
  <c r="BA28" i="6" s="1"/>
  <c r="AU28" i="6"/>
  <c r="AW28" i="6" s="1"/>
  <c r="BA27" i="6"/>
  <c r="BA45" i="6"/>
  <c r="AZ45" i="6"/>
  <c r="AX45" i="6"/>
  <c r="AZ43" i="6"/>
  <c r="BF43" i="6" s="1"/>
  <c r="BA36" i="6"/>
  <c r="AY33" i="6"/>
  <c r="BG33" i="6" s="1"/>
  <c r="BI33" i="6" s="1"/>
  <c r="BQ33" i="6" s="1"/>
  <c r="BT26" i="6"/>
  <c r="AX37" i="6"/>
  <c r="BS26" i="6"/>
  <c r="AZ9" i="6"/>
  <c r="BF9" i="6" s="1"/>
  <c r="BT8" i="6"/>
  <c r="AX19" i="6"/>
  <c r="BQ50" i="6"/>
  <c r="BO50" i="6"/>
  <c r="BM50" i="6"/>
  <c r="BK50" i="6"/>
  <c r="BR50" i="6"/>
  <c r="BP50" i="6"/>
  <c r="BN50" i="6"/>
  <c r="BL50" i="6"/>
  <c r="BJ50" i="6"/>
  <c r="AY29" i="6"/>
  <c r="AX29" i="6"/>
  <c r="BD45" i="6"/>
  <c r="BC45" i="6"/>
  <c r="BT42" i="6"/>
  <c r="BS42" i="6"/>
  <c r="BC53" i="6"/>
  <c r="BD53" i="6"/>
  <c r="AZ37" i="6"/>
  <c r="BA37" i="6"/>
  <c r="BA52" i="6"/>
  <c r="AZ52" i="6"/>
  <c r="BA20" i="6"/>
  <c r="BB20" i="6"/>
  <c r="AZ20" i="6"/>
  <c r="AZ19" i="6"/>
  <c r="BA19" i="6"/>
  <c r="BD38" i="6" l="1"/>
  <c r="AX44" i="6"/>
  <c r="BA44" i="6"/>
  <c r="BB44" i="6" s="1"/>
  <c r="BC44" i="6" s="1"/>
  <c r="AX10" i="6"/>
  <c r="AZ10" i="6"/>
  <c r="BB9" i="6" s="1"/>
  <c r="BG9" i="6" s="1"/>
  <c r="BI9" i="6" s="1"/>
  <c r="BL17" i="6"/>
  <c r="BP17" i="6"/>
  <c r="BT17" i="6" s="1"/>
  <c r="BN17" i="6"/>
  <c r="BJ17" i="6"/>
  <c r="BA51" i="6"/>
  <c r="BB51" i="6" s="1"/>
  <c r="BG51" i="6" s="1"/>
  <c r="BI51" i="6" s="1"/>
  <c r="BQ17" i="6"/>
  <c r="BS17" i="6" s="1"/>
  <c r="BO17" i="6"/>
  <c r="BM17" i="6"/>
  <c r="BK17" i="6"/>
  <c r="AZ28" i="6"/>
  <c r="BB27" i="6" s="1"/>
  <c r="BG27" i="6" s="1"/>
  <c r="BI27" i="6" s="1"/>
  <c r="AY11" i="6"/>
  <c r="BA11" i="6" s="1"/>
  <c r="BL33" i="6"/>
  <c r="BJ33" i="6"/>
  <c r="BP33" i="6"/>
  <c r="BK33" i="6"/>
  <c r="BR33" i="6"/>
  <c r="BS33" i="6" s="1"/>
  <c r="BO33" i="6"/>
  <c r="BN33" i="6"/>
  <c r="BM33" i="6"/>
  <c r="BB19" i="6"/>
  <c r="BC19" i="6" s="1"/>
  <c r="BC20" i="6"/>
  <c r="BD20" i="6"/>
  <c r="BB37" i="6"/>
  <c r="BB36" i="6"/>
  <c r="BG36" i="6" s="1"/>
  <c r="BI36" i="6" s="1"/>
  <c r="BA29" i="6"/>
  <c r="BB29" i="6"/>
  <c r="AZ29" i="6"/>
  <c r="BS50" i="6"/>
  <c r="BT50" i="6"/>
  <c r="BF51" i="6"/>
  <c r="BB18" i="6"/>
  <c r="BG18" i="6" s="1"/>
  <c r="BI18" i="6" s="1"/>
  <c r="BB43" i="6" l="1"/>
  <c r="BG43" i="6" s="1"/>
  <c r="BI43" i="6" s="1"/>
  <c r="BQ43" i="6" s="1"/>
  <c r="BB10" i="6"/>
  <c r="BC10" i="6" s="1"/>
  <c r="BB52" i="6"/>
  <c r="BD52" i="6" s="1"/>
  <c r="BB11" i="6"/>
  <c r="BC11" i="6" s="1"/>
  <c r="AZ11" i="6"/>
  <c r="BB28" i="6"/>
  <c r="BD28" i="6" s="1"/>
  <c r="BT33" i="6"/>
  <c r="BD44" i="6"/>
  <c r="BE45" i="6" s="1"/>
  <c r="BD19" i="6"/>
  <c r="BE19" i="6" s="1"/>
  <c r="BG19" i="6" s="1"/>
  <c r="BI19" i="6" s="1"/>
  <c r="BQ9" i="6"/>
  <c r="BO9" i="6"/>
  <c r="BM9" i="6"/>
  <c r="BK9" i="6"/>
  <c r="BR9" i="6"/>
  <c r="BP9" i="6"/>
  <c r="BN9" i="6"/>
  <c r="BL9" i="6"/>
  <c r="BJ9" i="6"/>
  <c r="BQ27" i="6"/>
  <c r="BO27" i="6"/>
  <c r="BM27" i="6"/>
  <c r="BK27" i="6"/>
  <c r="BR27" i="6"/>
  <c r="BP27" i="6"/>
  <c r="BN27" i="6"/>
  <c r="BL27" i="6"/>
  <c r="BJ27" i="6"/>
  <c r="BR51" i="6"/>
  <c r="BP51" i="6"/>
  <c r="BN51" i="6"/>
  <c r="BL51" i="6"/>
  <c r="BJ51" i="6"/>
  <c r="BQ51" i="6"/>
  <c r="BO51" i="6"/>
  <c r="BM51" i="6"/>
  <c r="BK51" i="6"/>
  <c r="BC29" i="6"/>
  <c r="BD29" i="6"/>
  <c r="BR36" i="6"/>
  <c r="BP36" i="6"/>
  <c r="BN36" i="6"/>
  <c r="BL36" i="6"/>
  <c r="BJ36" i="6"/>
  <c r="BQ36" i="6"/>
  <c r="BO36" i="6"/>
  <c r="BM36" i="6"/>
  <c r="BK36" i="6"/>
  <c r="BF44" i="6"/>
  <c r="BQ18" i="6"/>
  <c r="BO18" i="6"/>
  <c r="BM18" i="6"/>
  <c r="BK18" i="6"/>
  <c r="BR18" i="6"/>
  <c r="BP18" i="6"/>
  <c r="BN18" i="6"/>
  <c r="BL18" i="6"/>
  <c r="BJ18" i="6"/>
  <c r="BD37" i="6"/>
  <c r="BC37" i="6"/>
  <c r="BF19" i="6"/>
  <c r="BM43" i="6" l="1"/>
  <c r="BO43" i="6"/>
  <c r="BR43" i="6"/>
  <c r="BS43" i="6" s="1"/>
  <c r="BJ43" i="6"/>
  <c r="BK43" i="6"/>
  <c r="BL43" i="6"/>
  <c r="BN43" i="6"/>
  <c r="BP43" i="6"/>
  <c r="BD10" i="6"/>
  <c r="BC28" i="6"/>
  <c r="BE29" i="6" s="1"/>
  <c r="BC52" i="6"/>
  <c r="BE52" i="6" s="1"/>
  <c r="BG52" i="6" s="1"/>
  <c r="BI52" i="6" s="1"/>
  <c r="BD11" i="6"/>
  <c r="BE44" i="6"/>
  <c r="BG44" i="6" s="1"/>
  <c r="BI44" i="6" s="1"/>
  <c r="BM44" i="6" s="1"/>
  <c r="BE20" i="6"/>
  <c r="BG20" i="6" s="1"/>
  <c r="BI20" i="6" s="1"/>
  <c r="BQ19" i="6"/>
  <c r="BO19" i="6"/>
  <c r="BM19" i="6"/>
  <c r="BK19" i="6"/>
  <c r="BR19" i="6"/>
  <c r="BP19" i="6"/>
  <c r="BN19" i="6"/>
  <c r="BL19" i="6"/>
  <c r="BJ19" i="6"/>
  <c r="BT51" i="6"/>
  <c r="BS51" i="6"/>
  <c r="BS9" i="6"/>
  <c r="BT9" i="6"/>
  <c r="BF10" i="6"/>
  <c r="BE38" i="6"/>
  <c r="BF37" i="6"/>
  <c r="BE37" i="6"/>
  <c r="BG37" i="6" s="1"/>
  <c r="BI37" i="6" s="1"/>
  <c r="BS18" i="6"/>
  <c r="BT18" i="6"/>
  <c r="BF45" i="6"/>
  <c r="BG45" i="6"/>
  <c r="BI45" i="6" s="1"/>
  <c r="BT36" i="6"/>
  <c r="BS36" i="6"/>
  <c r="BS27" i="6"/>
  <c r="BT27" i="6"/>
  <c r="BT43" i="6" l="1"/>
  <c r="BU42" i="6" s="1"/>
  <c r="BV42" i="6" s="1"/>
  <c r="BE11" i="6"/>
  <c r="BG11" i="6" s="1"/>
  <c r="BI11" i="6" s="1"/>
  <c r="BF52" i="6"/>
  <c r="BE53" i="6"/>
  <c r="BG53" i="6" s="1"/>
  <c r="BI53" i="6" s="1"/>
  <c r="BE28" i="6"/>
  <c r="BG28" i="6" s="1"/>
  <c r="BI28" i="6" s="1"/>
  <c r="BQ28" i="6" s="1"/>
  <c r="BF28" i="6"/>
  <c r="BE10" i="6"/>
  <c r="BG10" i="6" s="1"/>
  <c r="BI10" i="6" s="1"/>
  <c r="BM10" i="6" s="1"/>
  <c r="BR44" i="6"/>
  <c r="BO44" i="6"/>
  <c r="BJ44" i="6"/>
  <c r="BQ44" i="6"/>
  <c r="BP44" i="6"/>
  <c r="BL44" i="6"/>
  <c r="BK44" i="6"/>
  <c r="BN44" i="6"/>
  <c r="BF20" i="6"/>
  <c r="BU26" i="6"/>
  <c r="BU27" i="6"/>
  <c r="BU17" i="6"/>
  <c r="BU18" i="6"/>
  <c r="BQ37" i="6"/>
  <c r="BO37" i="6"/>
  <c r="BM37" i="6"/>
  <c r="BK37" i="6"/>
  <c r="BR37" i="6"/>
  <c r="BP37" i="6"/>
  <c r="BN37" i="6"/>
  <c r="BL37" i="6"/>
  <c r="BJ37" i="6"/>
  <c r="BG38" i="6"/>
  <c r="BI38" i="6" s="1"/>
  <c r="BF38" i="6"/>
  <c r="BU50" i="6"/>
  <c r="BU51" i="6"/>
  <c r="BR52" i="6"/>
  <c r="BP52" i="6"/>
  <c r="BN52" i="6"/>
  <c r="BL52" i="6"/>
  <c r="BJ52" i="6"/>
  <c r="BQ52" i="6"/>
  <c r="BO52" i="6"/>
  <c r="BM52" i="6"/>
  <c r="BK52" i="6"/>
  <c r="BS19" i="6"/>
  <c r="BT19" i="6"/>
  <c r="BU36" i="6"/>
  <c r="BU33" i="6"/>
  <c r="BQ45" i="6"/>
  <c r="BO45" i="6"/>
  <c r="BM45" i="6"/>
  <c r="BK45" i="6"/>
  <c r="BR45" i="6"/>
  <c r="BP45" i="6"/>
  <c r="BN45" i="6"/>
  <c r="BL45" i="6"/>
  <c r="BJ45" i="6"/>
  <c r="BG29" i="6"/>
  <c r="BI29" i="6" s="1"/>
  <c r="BF29" i="6"/>
  <c r="BU8" i="6"/>
  <c r="BU9" i="6"/>
  <c r="BR20" i="6"/>
  <c r="BP20" i="6"/>
  <c r="BN20" i="6"/>
  <c r="BL20" i="6"/>
  <c r="BJ20" i="6"/>
  <c r="BQ20" i="6"/>
  <c r="BO20" i="6"/>
  <c r="BM20" i="6"/>
  <c r="BK20" i="6"/>
  <c r="BU43" i="6" l="1"/>
  <c r="BV43" i="6" s="1"/>
  <c r="BW42" i="6"/>
  <c r="BF11" i="6"/>
  <c r="BO28" i="6"/>
  <c r="BO10" i="6"/>
  <c r="BF53" i="6"/>
  <c r="BJ28" i="6"/>
  <c r="BL28" i="6"/>
  <c r="BN28" i="6"/>
  <c r="BP28" i="6"/>
  <c r="BR28" i="6"/>
  <c r="BS28" i="6" s="1"/>
  <c r="BK28" i="6"/>
  <c r="BM28" i="6"/>
  <c r="BQ10" i="6"/>
  <c r="BL10" i="6"/>
  <c r="BN10" i="6"/>
  <c r="BP10" i="6"/>
  <c r="BK10" i="6"/>
  <c r="BR10" i="6"/>
  <c r="BJ10" i="6"/>
  <c r="BT44" i="6"/>
  <c r="BS44" i="6"/>
  <c r="BT20" i="6"/>
  <c r="BS20" i="6"/>
  <c r="BR53" i="6"/>
  <c r="BP53" i="6"/>
  <c r="BN53" i="6"/>
  <c r="BL53" i="6"/>
  <c r="BJ53" i="6"/>
  <c r="BQ53" i="6"/>
  <c r="BO53" i="6"/>
  <c r="BM53" i="6"/>
  <c r="BK53" i="6"/>
  <c r="BR11" i="6"/>
  <c r="BP11" i="6"/>
  <c r="BN11" i="6"/>
  <c r="BL11" i="6"/>
  <c r="BJ11" i="6"/>
  <c r="BQ11" i="6"/>
  <c r="BO11" i="6"/>
  <c r="BM11" i="6"/>
  <c r="BK11" i="6"/>
  <c r="BW9" i="6"/>
  <c r="BV9" i="6"/>
  <c r="BW33" i="6"/>
  <c r="BV33" i="6"/>
  <c r="BT52" i="6"/>
  <c r="BS52" i="6"/>
  <c r="BW50" i="6"/>
  <c r="BV50" i="6"/>
  <c r="BS37" i="6"/>
  <c r="BT37" i="6"/>
  <c r="BW17" i="6"/>
  <c r="BV17" i="6"/>
  <c r="BV26" i="6"/>
  <c r="BW26" i="6"/>
  <c r="BW8" i="6"/>
  <c r="BV8" i="6"/>
  <c r="BR29" i="6"/>
  <c r="BP29" i="6"/>
  <c r="BN29" i="6"/>
  <c r="BL29" i="6"/>
  <c r="BJ29" i="6"/>
  <c r="BQ29" i="6"/>
  <c r="BO29" i="6"/>
  <c r="BM29" i="6"/>
  <c r="BK29" i="6"/>
  <c r="BS45" i="6"/>
  <c r="BT45" i="6"/>
  <c r="BV36" i="6"/>
  <c r="BW36" i="6"/>
  <c r="BV51" i="6"/>
  <c r="BW51" i="6"/>
  <c r="BR38" i="6"/>
  <c r="BP38" i="6"/>
  <c r="BN38" i="6"/>
  <c r="BL38" i="6"/>
  <c r="BJ38" i="6"/>
  <c r="BQ38" i="6"/>
  <c r="BO38" i="6"/>
  <c r="BM38" i="6"/>
  <c r="BK38" i="6"/>
  <c r="BW18" i="6"/>
  <c r="BV18" i="6"/>
  <c r="BW27" i="6"/>
  <c r="BV27" i="6"/>
  <c r="BW43" i="6" l="1"/>
  <c r="BS10" i="6"/>
  <c r="BT28" i="6"/>
  <c r="BT10" i="6"/>
  <c r="BU19" i="6"/>
  <c r="BW19" i="6" s="1"/>
  <c r="BU20" i="6"/>
  <c r="BV20" i="6" s="1"/>
  <c r="BU44" i="6"/>
  <c r="BW44" i="6" s="1"/>
  <c r="BT38" i="6"/>
  <c r="BS38" i="6"/>
  <c r="BT29" i="6"/>
  <c r="BS29" i="6"/>
  <c r="BT53" i="6"/>
  <c r="BS53" i="6"/>
  <c r="BU45" i="6"/>
  <c r="BT11" i="6"/>
  <c r="BS11" i="6"/>
  <c r="BV19" i="6" l="1"/>
  <c r="BX17" i="6" s="1"/>
  <c r="BZ17" i="6" s="1"/>
  <c r="BW20" i="6"/>
  <c r="BX18" i="6" s="1"/>
  <c r="BU52" i="6"/>
  <c r="BV52" i="6" s="1"/>
  <c r="BU28" i="6"/>
  <c r="BW28" i="6" s="1"/>
  <c r="BU37" i="6"/>
  <c r="BW37" i="6" s="1"/>
  <c r="BV44" i="6"/>
  <c r="BX42" i="6" s="1"/>
  <c r="BU10" i="6"/>
  <c r="BW10" i="6" s="1"/>
  <c r="BU53" i="6"/>
  <c r="BV53" i="6" s="1"/>
  <c r="BU38" i="6"/>
  <c r="BV38" i="6" s="1"/>
  <c r="BU29" i="6"/>
  <c r="BV29" i="6" s="1"/>
  <c r="BW45" i="6"/>
  <c r="BV45" i="6"/>
  <c r="BU11" i="6"/>
  <c r="BX19" i="6" l="1"/>
  <c r="BZ19" i="6" s="1"/>
  <c r="BX20" i="6"/>
  <c r="BZ20" i="6" s="1"/>
  <c r="BZ18" i="6"/>
  <c r="BY18" i="6"/>
  <c r="BW38" i="6"/>
  <c r="BX38" i="6" s="1"/>
  <c r="BV37" i="6"/>
  <c r="BX37" i="6" s="1"/>
  <c r="BV10" i="6"/>
  <c r="BX10" i="6" s="1"/>
  <c r="BV28" i="6"/>
  <c r="BX28" i="6" s="1"/>
  <c r="BX44" i="6"/>
  <c r="BZ44" i="6" s="1"/>
  <c r="BW53" i="6"/>
  <c r="BX51" i="6" s="1"/>
  <c r="BY17" i="6"/>
  <c r="BW29" i="6"/>
  <c r="BX27" i="6" s="1"/>
  <c r="BW52" i="6"/>
  <c r="BX52" i="6" s="1"/>
  <c r="BZ42" i="6"/>
  <c r="BY42" i="6"/>
  <c r="BV11" i="6"/>
  <c r="BW11" i="6"/>
  <c r="BX45" i="6"/>
  <c r="BX43" i="6"/>
  <c r="BX50" i="6" l="1"/>
  <c r="BY50" i="6" s="1"/>
  <c r="BX26" i="6"/>
  <c r="BZ26" i="6" s="1"/>
  <c r="BX8" i="6"/>
  <c r="BZ8" i="6" s="1"/>
  <c r="BY19" i="6"/>
  <c r="CA18" i="6" s="1"/>
  <c r="BY20" i="6"/>
  <c r="CA17" i="6" s="1"/>
  <c r="CC17" i="6" s="1"/>
  <c r="BX36" i="6"/>
  <c r="BZ36" i="6" s="1"/>
  <c r="BX33" i="6"/>
  <c r="BZ33" i="6" s="1"/>
  <c r="BX29" i="6"/>
  <c r="BZ29" i="6" s="1"/>
  <c r="BY44" i="6"/>
  <c r="BX53" i="6"/>
  <c r="BZ53" i="6" s="1"/>
  <c r="BY28" i="6"/>
  <c r="BZ28" i="6"/>
  <c r="BY45" i="6"/>
  <c r="BZ45" i="6"/>
  <c r="BZ10" i="6"/>
  <c r="BY10" i="6"/>
  <c r="BZ52" i="6"/>
  <c r="BY52" i="6"/>
  <c r="BX9" i="6"/>
  <c r="BX11" i="6"/>
  <c r="BZ51" i="6"/>
  <c r="BY51" i="6"/>
  <c r="BY37" i="6"/>
  <c r="BZ37" i="6"/>
  <c r="BY43" i="6"/>
  <c r="BZ43" i="6"/>
  <c r="BY27" i="6"/>
  <c r="BZ27" i="6"/>
  <c r="BZ38" i="6"/>
  <c r="BY38" i="6"/>
  <c r="BY8" i="6" l="1"/>
  <c r="BZ50" i="6"/>
  <c r="BY53" i="6"/>
  <c r="BY26" i="6"/>
  <c r="BY36" i="6"/>
  <c r="CA36" i="6" s="1"/>
  <c r="CA19" i="6"/>
  <c r="CD19" i="6" s="1"/>
  <c r="CA20" i="6"/>
  <c r="CB20" i="6" s="1"/>
  <c r="CA42" i="6"/>
  <c r="CD42" i="6" s="1"/>
  <c r="CD18" i="6"/>
  <c r="CC18" i="6"/>
  <c r="BY33" i="6"/>
  <c r="CA33" i="6" s="1"/>
  <c r="CB18" i="6"/>
  <c r="BY29" i="6"/>
  <c r="CA45" i="6"/>
  <c r="CC45" i="6" s="1"/>
  <c r="CD17" i="6"/>
  <c r="CB17" i="6"/>
  <c r="CA28" i="6"/>
  <c r="CA27" i="6"/>
  <c r="BY9" i="6"/>
  <c r="BZ9" i="6"/>
  <c r="CA44" i="6"/>
  <c r="CA43" i="6"/>
  <c r="CA52" i="6"/>
  <c r="CA51" i="6"/>
  <c r="BZ11" i="6"/>
  <c r="BY11" i="6"/>
  <c r="CA50" i="6" l="1"/>
  <c r="CC50" i="6" s="1"/>
  <c r="CA53" i="6"/>
  <c r="CB53" i="6" s="1"/>
  <c r="CA37" i="6"/>
  <c r="CC37" i="6" s="1"/>
  <c r="CA29" i="6"/>
  <c r="CD29" i="6" s="1"/>
  <c r="CD20" i="6"/>
  <c r="CC20" i="6"/>
  <c r="CA38" i="6"/>
  <c r="CD38" i="6" s="1"/>
  <c r="CB42" i="6"/>
  <c r="CB19" i="6"/>
  <c r="CA26" i="6"/>
  <c r="CB26" i="6" s="1"/>
  <c r="CC42" i="6"/>
  <c r="CC19" i="6"/>
  <c r="CE18" i="6"/>
  <c r="CG18" i="6" s="1"/>
  <c r="CB45" i="6"/>
  <c r="CD45" i="6"/>
  <c r="CE17" i="6"/>
  <c r="CH17" i="6" s="1"/>
  <c r="CA8" i="6"/>
  <c r="CC8" i="6" s="1"/>
  <c r="CA11" i="6"/>
  <c r="CB11" i="6" s="1"/>
  <c r="CC33" i="6"/>
  <c r="CD33" i="6"/>
  <c r="CB33" i="6"/>
  <c r="CD51" i="6"/>
  <c r="CB51" i="6"/>
  <c r="CC51" i="6"/>
  <c r="CD36" i="6"/>
  <c r="CB36" i="6"/>
  <c r="CC36" i="6"/>
  <c r="CC43" i="6"/>
  <c r="CD43" i="6"/>
  <c r="CB43" i="6"/>
  <c r="CA9" i="6"/>
  <c r="CA10" i="6"/>
  <c r="CC27" i="6"/>
  <c r="CD27" i="6"/>
  <c r="CB27" i="6"/>
  <c r="CD52" i="6"/>
  <c r="CB52" i="6"/>
  <c r="CC52" i="6"/>
  <c r="CC44" i="6"/>
  <c r="CD44" i="6"/>
  <c r="CB44" i="6"/>
  <c r="CC28" i="6"/>
  <c r="CD28" i="6"/>
  <c r="CB28" i="6"/>
  <c r="CD50" i="6" l="1"/>
  <c r="CB50" i="6"/>
  <c r="CB37" i="6"/>
  <c r="CD37" i="6"/>
  <c r="CD53" i="6"/>
  <c r="CC53" i="6"/>
  <c r="CD26" i="6"/>
  <c r="CC29" i="6"/>
  <c r="CB29" i="6"/>
  <c r="CC26" i="6"/>
  <c r="CC38" i="6"/>
  <c r="CB38" i="6"/>
  <c r="CE20" i="6"/>
  <c r="CH20" i="6" s="1"/>
  <c r="CE19" i="6"/>
  <c r="CH19" i="6" s="1"/>
  <c r="CF18" i="6"/>
  <c r="CH18" i="6"/>
  <c r="CF17" i="6"/>
  <c r="CG17" i="6"/>
  <c r="CE43" i="6"/>
  <c r="CG43" i="6" s="1"/>
  <c r="CE42" i="6"/>
  <c r="CG42" i="6" s="1"/>
  <c r="CD11" i="6"/>
  <c r="CB8" i="6"/>
  <c r="CD8" i="6"/>
  <c r="CC11" i="6"/>
  <c r="CC9" i="6"/>
  <c r="CD9" i="6"/>
  <c r="CB9" i="6"/>
  <c r="CE33" i="6"/>
  <c r="CE36" i="6"/>
  <c r="CE45" i="6"/>
  <c r="CE44" i="6"/>
  <c r="CD10" i="6"/>
  <c r="CB10" i="6"/>
  <c r="CC10" i="6"/>
  <c r="CE50" i="6" l="1"/>
  <c r="CG50" i="6" s="1"/>
  <c r="CE51" i="6"/>
  <c r="CH51" i="6" s="1"/>
  <c r="CE53" i="6"/>
  <c r="CH53" i="6" s="1"/>
  <c r="CE52" i="6"/>
  <c r="CH52" i="6" s="1"/>
  <c r="CE26" i="6"/>
  <c r="CF26" i="6" s="1"/>
  <c r="CE27" i="6"/>
  <c r="CH27" i="6" s="1"/>
  <c r="CE28" i="6"/>
  <c r="CG28" i="6" s="1"/>
  <c r="CG20" i="6"/>
  <c r="CE29" i="6"/>
  <c r="CH29" i="6" s="1"/>
  <c r="CF20" i="6"/>
  <c r="CE37" i="6"/>
  <c r="CG37" i="6" s="1"/>
  <c r="CE38" i="6"/>
  <c r="CH38" i="6" s="1"/>
  <c r="CF19" i="6"/>
  <c r="CG19" i="6"/>
  <c r="CH43" i="6"/>
  <c r="CF42" i="6"/>
  <c r="CH42" i="6"/>
  <c r="CF43" i="6"/>
  <c r="CE9" i="6"/>
  <c r="CH9" i="6" s="1"/>
  <c r="CE8" i="6"/>
  <c r="CH8" i="6" s="1"/>
  <c r="CE11" i="6"/>
  <c r="CE10" i="6"/>
  <c r="CG44" i="6"/>
  <c r="CH44" i="6"/>
  <c r="CF44" i="6"/>
  <c r="CG33" i="6"/>
  <c r="CH33" i="6"/>
  <c r="CF33" i="6"/>
  <c r="CG45" i="6"/>
  <c r="CH45" i="6"/>
  <c r="CF45" i="6"/>
  <c r="CH36" i="6"/>
  <c r="CF36" i="6"/>
  <c r="CG36" i="6"/>
  <c r="CF50" i="6" l="1"/>
  <c r="CG52" i="6"/>
  <c r="CF51" i="6"/>
  <c r="CG51" i="6"/>
  <c r="CH50" i="6"/>
  <c r="CG53" i="6"/>
  <c r="CF53" i="6"/>
  <c r="CF52" i="6"/>
  <c r="CH28" i="6"/>
  <c r="CF27" i="6"/>
  <c r="CG27" i="6"/>
  <c r="CH26" i="6"/>
  <c r="CG26" i="6"/>
  <c r="CH37" i="6"/>
  <c r="CF28" i="6"/>
  <c r="CF37" i="6"/>
  <c r="CG38" i="6"/>
  <c r="CI20" i="6"/>
  <c r="CK20" i="6" s="1"/>
  <c r="CF38" i="6"/>
  <c r="CG29" i="6"/>
  <c r="CF29" i="6"/>
  <c r="CI18" i="6"/>
  <c r="CL18" i="6" s="1"/>
  <c r="CI17" i="6"/>
  <c r="CK17" i="6" s="1"/>
  <c r="CI19" i="6"/>
  <c r="CK19" i="6" s="1"/>
  <c r="CF8" i="6"/>
  <c r="CG8" i="6"/>
  <c r="CI44" i="6"/>
  <c r="CK44" i="6" s="1"/>
  <c r="CG9" i="6"/>
  <c r="CI42" i="6"/>
  <c r="CJ42" i="6" s="1"/>
  <c r="CF9" i="6"/>
  <c r="CI45" i="6"/>
  <c r="CK45" i="6" s="1"/>
  <c r="CH10" i="6"/>
  <c r="CF10" i="6"/>
  <c r="CG10" i="6"/>
  <c r="CI43" i="6"/>
  <c r="CH11" i="6"/>
  <c r="CF11" i="6"/>
  <c r="CG11" i="6"/>
  <c r="CI50" i="6" l="1"/>
  <c r="CJ50" i="6" s="1"/>
  <c r="CI52" i="6"/>
  <c r="CK52" i="6" s="1"/>
  <c r="CI53" i="6"/>
  <c r="CL53" i="6" s="1"/>
  <c r="CI51" i="6"/>
  <c r="CJ51" i="6" s="1"/>
  <c r="CI26" i="6"/>
  <c r="CL26" i="6" s="1"/>
  <c r="CI27" i="6"/>
  <c r="CL27" i="6" s="1"/>
  <c r="CI37" i="6"/>
  <c r="CK37" i="6" s="1"/>
  <c r="CI38" i="6"/>
  <c r="CJ38" i="6" s="1"/>
  <c r="CL20" i="6"/>
  <c r="CI28" i="6"/>
  <c r="CK28" i="6" s="1"/>
  <c r="CJ17" i="6"/>
  <c r="CI36" i="6"/>
  <c r="CJ36" i="6" s="1"/>
  <c r="CI33" i="6"/>
  <c r="CL33" i="6" s="1"/>
  <c r="CI29" i="6"/>
  <c r="CL29" i="6" s="1"/>
  <c r="CL17" i="6"/>
  <c r="CJ20" i="6"/>
  <c r="CL19" i="6"/>
  <c r="CK18" i="6"/>
  <c r="CJ18" i="6"/>
  <c r="CJ19" i="6"/>
  <c r="CL42" i="6"/>
  <c r="CJ44" i="6"/>
  <c r="CL44" i="6"/>
  <c r="CK42" i="6"/>
  <c r="CL45" i="6"/>
  <c r="CI8" i="6"/>
  <c r="CL8" i="6" s="1"/>
  <c r="CJ45" i="6"/>
  <c r="CI11" i="6"/>
  <c r="CJ11" i="6" s="1"/>
  <c r="CI10" i="6"/>
  <c r="CL10" i="6" s="1"/>
  <c r="CL43" i="6"/>
  <c r="CJ43" i="6"/>
  <c r="CK43" i="6"/>
  <c r="CI9" i="6"/>
  <c r="CL50" i="6" l="1"/>
  <c r="CK50" i="6"/>
  <c r="CJ52" i="6"/>
  <c r="CL52" i="6"/>
  <c r="CK53" i="6"/>
  <c r="CJ53" i="6"/>
  <c r="CL51" i="6"/>
  <c r="CK51" i="6"/>
  <c r="CK27" i="6"/>
  <c r="CJ37" i="6"/>
  <c r="CL38" i="6"/>
  <c r="CL37" i="6"/>
  <c r="CK38" i="6"/>
  <c r="CK26" i="6"/>
  <c r="CJ26" i="6"/>
  <c r="CK36" i="6"/>
  <c r="CK33" i="6"/>
  <c r="CJ27" i="6"/>
  <c r="CL36" i="6"/>
  <c r="CJ28" i="6"/>
  <c r="CJ33" i="6"/>
  <c r="CM20" i="6"/>
  <c r="CO20" i="6" s="1"/>
  <c r="CJ29" i="6"/>
  <c r="CL28" i="6"/>
  <c r="CM17" i="6"/>
  <c r="CP17" i="6" s="1"/>
  <c r="CK29" i="6"/>
  <c r="CM19" i="6"/>
  <c r="CP19" i="6" s="1"/>
  <c r="CM18" i="6"/>
  <c r="CP18" i="6" s="1"/>
  <c r="CM42" i="6"/>
  <c r="CQ42" i="6" s="1"/>
  <c r="CL11" i="6"/>
  <c r="CK8" i="6"/>
  <c r="CJ8" i="6"/>
  <c r="CM45" i="6"/>
  <c r="CQ45" i="6" s="1"/>
  <c r="CK11" i="6"/>
  <c r="CJ10" i="6"/>
  <c r="CK10" i="6"/>
  <c r="CK9" i="6"/>
  <c r="CL9" i="6"/>
  <c r="CJ9" i="6"/>
  <c r="CM44" i="6"/>
  <c r="CM43" i="6"/>
  <c r="CM50" i="6" l="1"/>
  <c r="CP50" i="6" s="1"/>
  <c r="CM53" i="6"/>
  <c r="CP53" i="6" s="1"/>
  <c r="CM52" i="6"/>
  <c r="CP52" i="6" s="1"/>
  <c r="CM51" i="6"/>
  <c r="CP51" i="6" s="1"/>
  <c r="CM33" i="6"/>
  <c r="CO33" i="6" s="1"/>
  <c r="CM37" i="6"/>
  <c r="CO37" i="6" s="1"/>
  <c r="CM36" i="6"/>
  <c r="CN36" i="6" s="1"/>
  <c r="CM29" i="6"/>
  <c r="CP29" i="6" s="1"/>
  <c r="CM28" i="6"/>
  <c r="CN28" i="6" s="1"/>
  <c r="CQ20" i="6"/>
  <c r="CS20" i="6" s="1"/>
  <c r="CN20" i="6"/>
  <c r="CP20" i="6"/>
  <c r="CM26" i="6"/>
  <c r="CP26" i="6" s="1"/>
  <c r="CM27" i="6"/>
  <c r="CQ27" i="6" s="1"/>
  <c r="CM38" i="6"/>
  <c r="CO38" i="6" s="1"/>
  <c r="CN17" i="6"/>
  <c r="CQ17" i="6"/>
  <c r="DA17" i="6" s="1"/>
  <c r="CN19" i="6"/>
  <c r="CO17" i="6"/>
  <c r="CQ19" i="6"/>
  <c r="CW19" i="6" s="1"/>
  <c r="CO19" i="6"/>
  <c r="CQ18" i="6"/>
  <c r="CU18" i="6" s="1"/>
  <c r="CP42" i="6"/>
  <c r="CN18" i="6"/>
  <c r="CO18" i="6"/>
  <c r="CN42" i="6"/>
  <c r="CO42" i="6"/>
  <c r="CP45" i="6"/>
  <c r="CO45" i="6"/>
  <c r="CN45" i="6"/>
  <c r="CM11" i="6"/>
  <c r="CP11" i="6" s="1"/>
  <c r="CM8" i="6"/>
  <c r="CO8" i="6" s="1"/>
  <c r="CP43" i="6"/>
  <c r="CN43" i="6"/>
  <c r="CO43" i="6"/>
  <c r="CQ43" i="6"/>
  <c r="CM9" i="6"/>
  <c r="CM10" i="6"/>
  <c r="DA42" i="6"/>
  <c r="CX42" i="6"/>
  <c r="CV42" i="6"/>
  <c r="CT42" i="6"/>
  <c r="CR42" i="6"/>
  <c r="DB42" i="6"/>
  <c r="CY42" i="6"/>
  <c r="CW42" i="6"/>
  <c r="CU42" i="6"/>
  <c r="CS42" i="6"/>
  <c r="DB45" i="6"/>
  <c r="CY45" i="6"/>
  <c r="CW45" i="6"/>
  <c r="CU45" i="6"/>
  <c r="CS45" i="6"/>
  <c r="DA45" i="6"/>
  <c r="CX45" i="6"/>
  <c r="CV45" i="6"/>
  <c r="CT45" i="6"/>
  <c r="CR45" i="6"/>
  <c r="CQ44" i="6"/>
  <c r="CO44" i="6"/>
  <c r="CP44" i="6"/>
  <c r="CN44" i="6"/>
  <c r="CO53" i="6" l="1"/>
  <c r="CO50" i="6"/>
  <c r="CQ50" i="6"/>
  <c r="CS50" i="6" s="1"/>
  <c r="CN50" i="6"/>
  <c r="CQ53" i="6"/>
  <c r="CV53" i="6" s="1"/>
  <c r="CN53" i="6"/>
  <c r="CO51" i="6"/>
  <c r="CQ52" i="6"/>
  <c r="CY52" i="6" s="1"/>
  <c r="CO52" i="6"/>
  <c r="CN52" i="6"/>
  <c r="CQ37" i="6"/>
  <c r="DB37" i="6" s="1"/>
  <c r="CN51" i="6"/>
  <c r="CQ51" i="6"/>
  <c r="CT51" i="6" s="1"/>
  <c r="CQ33" i="6"/>
  <c r="DB33" i="6" s="1"/>
  <c r="CP36" i="6"/>
  <c r="CQ36" i="6"/>
  <c r="DB36" i="6" s="1"/>
  <c r="CQ38" i="6"/>
  <c r="DA38" i="6" s="1"/>
  <c r="CO36" i="6"/>
  <c r="CN33" i="6"/>
  <c r="CP33" i="6"/>
  <c r="CP37" i="6"/>
  <c r="CN37" i="6"/>
  <c r="CN29" i="6"/>
  <c r="CQ29" i="6"/>
  <c r="CY29" i="6" s="1"/>
  <c r="CO29" i="6"/>
  <c r="CO28" i="6"/>
  <c r="CQ28" i="6"/>
  <c r="CY28" i="6" s="1"/>
  <c r="CP28" i="6"/>
  <c r="CN26" i="6"/>
  <c r="CO26" i="6"/>
  <c r="CS17" i="6"/>
  <c r="CY20" i="6"/>
  <c r="DB20" i="6"/>
  <c r="CY17" i="6"/>
  <c r="CX20" i="6"/>
  <c r="DA20" i="6"/>
  <c r="CU20" i="6"/>
  <c r="CR20" i="6"/>
  <c r="CN27" i="6"/>
  <c r="CT20" i="6"/>
  <c r="CW20" i="6"/>
  <c r="CV20" i="6"/>
  <c r="CQ26" i="6"/>
  <c r="CT26" i="6" s="1"/>
  <c r="CN38" i="6"/>
  <c r="CV17" i="6"/>
  <c r="DB17" i="6"/>
  <c r="CT17" i="6"/>
  <c r="CX17" i="6"/>
  <c r="CR17" i="6"/>
  <c r="CO27" i="6"/>
  <c r="CP27" i="6"/>
  <c r="CV19" i="6"/>
  <c r="CP38" i="6"/>
  <c r="CU19" i="6"/>
  <c r="DB19" i="6"/>
  <c r="DA19" i="6"/>
  <c r="CX19" i="6"/>
  <c r="CY19" i="6"/>
  <c r="CR19" i="6"/>
  <c r="CS19" i="6"/>
  <c r="CT19" i="6"/>
  <c r="CU17" i="6"/>
  <c r="CW17" i="6"/>
  <c r="CX18" i="6"/>
  <c r="CV18" i="6"/>
  <c r="CW18" i="6"/>
  <c r="DB18" i="6"/>
  <c r="CT18" i="6"/>
  <c r="CR18" i="6"/>
  <c r="CS18" i="6"/>
  <c r="CY18" i="6"/>
  <c r="DA18" i="6"/>
  <c r="CN8" i="6"/>
  <c r="CQ11" i="6"/>
  <c r="DA11" i="6" s="1"/>
  <c r="CO11" i="6"/>
  <c r="CN11" i="6"/>
  <c r="CP8" i="6"/>
  <c r="CQ8" i="6"/>
  <c r="DB8" i="6" s="1"/>
  <c r="CQ9" i="6"/>
  <c r="CO9" i="6"/>
  <c r="CP9" i="6"/>
  <c r="CN9" i="6"/>
  <c r="DB27" i="6"/>
  <c r="CY27" i="6"/>
  <c r="CW27" i="6"/>
  <c r="CU27" i="6"/>
  <c r="CS27" i="6"/>
  <c r="DA27" i="6"/>
  <c r="CX27" i="6"/>
  <c r="CV27" i="6"/>
  <c r="CT27" i="6"/>
  <c r="CR27" i="6"/>
  <c r="DB44" i="6"/>
  <c r="CY44" i="6"/>
  <c r="CW44" i="6"/>
  <c r="CU44" i="6"/>
  <c r="CS44" i="6"/>
  <c r="DA44" i="6"/>
  <c r="CX44" i="6"/>
  <c r="CV44" i="6"/>
  <c r="CT44" i="6"/>
  <c r="CR44" i="6"/>
  <c r="CP10" i="6"/>
  <c r="CN10" i="6"/>
  <c r="CQ10" i="6"/>
  <c r="CO10" i="6"/>
  <c r="DA43" i="6"/>
  <c r="CX43" i="6"/>
  <c r="CV43" i="6"/>
  <c r="CT43" i="6"/>
  <c r="CR43" i="6"/>
  <c r="DB43" i="6"/>
  <c r="CW43" i="6"/>
  <c r="CS43" i="6"/>
  <c r="CY43" i="6"/>
  <c r="CU43" i="6"/>
  <c r="CU50" i="6" l="1"/>
  <c r="CY53" i="6"/>
  <c r="DA51" i="6"/>
  <c r="CX53" i="6"/>
  <c r="CS53" i="6"/>
  <c r="CW53" i="6"/>
  <c r="CU53" i="6"/>
  <c r="DA53" i="6"/>
  <c r="DB53" i="6"/>
  <c r="CR53" i="6"/>
  <c r="CT53" i="6"/>
  <c r="CR52" i="6"/>
  <c r="DB52" i="6"/>
  <c r="CR50" i="6"/>
  <c r="CY50" i="6"/>
  <c r="CW50" i="6"/>
  <c r="CT50" i="6"/>
  <c r="DB50" i="6"/>
  <c r="CV50" i="6"/>
  <c r="CX50" i="6"/>
  <c r="DA50" i="6"/>
  <c r="CT52" i="6"/>
  <c r="CU52" i="6"/>
  <c r="DA52" i="6"/>
  <c r="CV52" i="6"/>
  <c r="CS52" i="6"/>
  <c r="CX52" i="6"/>
  <c r="CW52" i="6"/>
  <c r="CU51" i="6"/>
  <c r="CV51" i="6"/>
  <c r="CS51" i="6"/>
  <c r="CX51" i="6"/>
  <c r="CW51" i="6"/>
  <c r="CY51" i="6"/>
  <c r="DB51" i="6"/>
  <c r="CR51" i="6"/>
  <c r="CR33" i="6"/>
  <c r="CV37" i="6"/>
  <c r="CV33" i="6"/>
  <c r="CX33" i="6"/>
  <c r="DA33" i="6"/>
  <c r="CW33" i="6"/>
  <c r="CY33" i="6"/>
  <c r="CT36" i="6"/>
  <c r="CT29" i="6"/>
  <c r="DB29" i="6"/>
  <c r="CX36" i="6"/>
  <c r="CR29" i="6"/>
  <c r="CV36" i="6"/>
  <c r="DA36" i="6"/>
  <c r="CV29" i="6"/>
  <c r="CX29" i="6"/>
  <c r="CS29" i="6"/>
  <c r="CU29" i="6"/>
  <c r="DA29" i="6"/>
  <c r="CS36" i="6"/>
  <c r="CW29" i="6"/>
  <c r="CY36" i="6"/>
  <c r="CR36" i="6"/>
  <c r="CV38" i="6"/>
  <c r="CX37" i="6"/>
  <c r="CU37" i="6"/>
  <c r="CS37" i="6"/>
  <c r="CW37" i="6"/>
  <c r="CR37" i="6"/>
  <c r="DA37" i="6"/>
  <c r="CY37" i="6"/>
  <c r="CT37" i="6"/>
  <c r="CU36" i="6"/>
  <c r="CW36" i="6"/>
  <c r="CW38" i="6"/>
  <c r="CS33" i="6"/>
  <c r="CU33" i="6"/>
  <c r="CT33" i="6"/>
  <c r="DB28" i="6"/>
  <c r="CX28" i="6"/>
  <c r="CY38" i="6"/>
  <c r="CT38" i="6"/>
  <c r="CW28" i="6"/>
  <c r="CT28" i="6"/>
  <c r="CV28" i="6"/>
  <c r="DA28" i="6"/>
  <c r="DB26" i="6"/>
  <c r="CS28" i="6"/>
  <c r="CV26" i="6"/>
  <c r="CU28" i="6"/>
  <c r="CR28" i="6"/>
  <c r="CS38" i="6"/>
  <c r="DB38" i="6"/>
  <c r="CX38" i="6"/>
  <c r="CU38" i="6"/>
  <c r="CR38" i="6"/>
  <c r="CY26" i="6"/>
  <c r="CS26" i="6"/>
  <c r="CX26" i="6"/>
  <c r="CU26" i="6"/>
  <c r="CR26" i="6"/>
  <c r="DA26" i="6"/>
  <c r="CW26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7" i="6"/>
  <c r="DG17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B9" i="6"/>
  <c r="CY9" i="6"/>
  <c r="CW9" i="6"/>
  <c r="CU9" i="6"/>
  <c r="CS9" i="6"/>
  <c r="DA9" i="6"/>
  <c r="CX9" i="6"/>
  <c r="CV9" i="6"/>
  <c r="CT9" i="6"/>
  <c r="CR9" i="6"/>
  <c r="DD42" i="6"/>
  <c r="DD50" i="6" l="1"/>
  <c r="DE50" i="6" s="1"/>
  <c r="DD33" i="6"/>
  <c r="DG33" i="6" s="1"/>
  <c r="DD26" i="6"/>
  <c r="DJ26" i="6" s="1"/>
  <c r="DF17" i="6"/>
  <c r="DH17" i="6"/>
  <c r="DD18" i="6"/>
  <c r="DI17" i="6"/>
  <c r="DJ17" i="6"/>
  <c r="DE17" i="6"/>
  <c r="DL17" i="6"/>
  <c r="DK17" i="6"/>
  <c r="DD8" i="6"/>
  <c r="DD43" i="6"/>
  <c r="DL42" i="6"/>
  <c r="DJ42" i="6"/>
  <c r="DH42" i="6"/>
  <c r="DF42" i="6"/>
  <c r="DK42" i="6"/>
  <c r="DI42" i="6"/>
  <c r="DG42" i="6"/>
  <c r="DE42" i="6"/>
  <c r="DG50" i="6" l="1"/>
  <c r="DI50" i="6"/>
  <c r="DK50" i="6"/>
  <c r="DF50" i="6"/>
  <c r="DD51" i="6"/>
  <c r="DF51" i="6" s="1"/>
  <c r="DH50" i="6"/>
  <c r="DJ50" i="6"/>
  <c r="DL50" i="6"/>
  <c r="DF33" i="6"/>
  <c r="DK33" i="6"/>
  <c r="DD36" i="6"/>
  <c r="DF36" i="6" s="1"/>
  <c r="DI33" i="6"/>
  <c r="DH33" i="6"/>
  <c r="DJ33" i="6"/>
  <c r="DL33" i="6"/>
  <c r="DE33" i="6"/>
  <c r="DD27" i="6"/>
  <c r="DE27" i="6" s="1"/>
  <c r="DK26" i="6"/>
  <c r="DL26" i="6"/>
  <c r="DI26" i="6"/>
  <c r="DE26" i="6"/>
  <c r="DF26" i="6"/>
  <c r="DH26" i="6"/>
  <c r="DI8" i="6"/>
  <c r="DG26" i="6"/>
  <c r="DK8" i="6"/>
  <c r="DH18" i="6"/>
  <c r="DG18" i="6"/>
  <c r="DL18" i="6"/>
  <c r="DK18" i="6"/>
  <c r="DJ18" i="6"/>
  <c r="DI18" i="6"/>
  <c r="DF18" i="6"/>
  <c r="DE18" i="6"/>
  <c r="DD19" i="6"/>
  <c r="DH8" i="6"/>
  <c r="DL8" i="6"/>
  <c r="DG8" i="6"/>
  <c r="DF8" i="6"/>
  <c r="DJ8" i="6"/>
  <c r="DD9" i="6"/>
  <c r="DK9" i="6" s="1"/>
  <c r="DE8" i="6"/>
  <c r="DD44" i="6"/>
  <c r="DL43" i="6"/>
  <c r="DJ43" i="6"/>
  <c r="DH43" i="6"/>
  <c r="DF43" i="6"/>
  <c r="DK43" i="6"/>
  <c r="DG43" i="6"/>
  <c r="DI43" i="6"/>
  <c r="DE43" i="6"/>
  <c r="DG51" i="6" l="1"/>
  <c r="DE51" i="6"/>
  <c r="DK51" i="6"/>
  <c r="DH51" i="6"/>
  <c r="DD52" i="6"/>
  <c r="DG52" i="6" s="1"/>
  <c r="DJ51" i="6"/>
  <c r="DL51" i="6"/>
  <c r="DI51" i="6"/>
  <c r="DJ36" i="6"/>
  <c r="DL36" i="6"/>
  <c r="DE36" i="6"/>
  <c r="DD37" i="6"/>
  <c r="DK37" i="6" s="1"/>
  <c r="DH36" i="6"/>
  <c r="DG36" i="6"/>
  <c r="DI36" i="6"/>
  <c r="DK36" i="6"/>
  <c r="DG27" i="6"/>
  <c r="DL27" i="6"/>
  <c r="DH27" i="6"/>
  <c r="DI27" i="6"/>
  <c r="DJ27" i="6"/>
  <c r="DF27" i="6"/>
  <c r="DD28" i="6"/>
  <c r="DD29" i="6" s="1"/>
  <c r="DJ29" i="6" s="1"/>
  <c r="DK27" i="6"/>
  <c r="DL19" i="6"/>
  <c r="DJ19" i="6"/>
  <c r="DE19" i="6"/>
  <c r="DI19" i="6"/>
  <c r="DH19" i="6"/>
  <c r="DK19" i="6"/>
  <c r="DD20" i="6"/>
  <c r="DF19" i="6"/>
  <c r="DG19" i="6"/>
  <c r="DD10" i="6"/>
  <c r="DJ10" i="6" s="1"/>
  <c r="DF9" i="6"/>
  <c r="DJ9" i="6"/>
  <c r="DE9" i="6"/>
  <c r="DI9" i="6"/>
  <c r="DH9" i="6"/>
  <c r="DL9" i="6"/>
  <c r="DG9" i="6"/>
  <c r="DK44" i="6"/>
  <c r="DI44" i="6"/>
  <c r="DG44" i="6"/>
  <c r="DE44" i="6"/>
  <c r="DD45" i="6"/>
  <c r="DL44" i="6"/>
  <c r="DJ44" i="6"/>
  <c r="DH44" i="6"/>
  <c r="DF44" i="6"/>
  <c r="DK52" i="6" l="1"/>
  <c r="DI52" i="6"/>
  <c r="DJ52" i="6"/>
  <c r="DF52" i="6"/>
  <c r="DL52" i="6"/>
  <c r="DD53" i="6"/>
  <c r="DK53" i="6" s="1"/>
  <c r="DH52" i="6"/>
  <c r="DE52" i="6"/>
  <c r="DL37" i="6"/>
  <c r="DJ37" i="6"/>
  <c r="DF37" i="6"/>
  <c r="DH37" i="6"/>
  <c r="DD38" i="6"/>
  <c r="DI38" i="6" s="1"/>
  <c r="DG37" i="6"/>
  <c r="DE37" i="6"/>
  <c r="DI37" i="6"/>
  <c r="DG28" i="6"/>
  <c r="DE28" i="6"/>
  <c r="DH28" i="6"/>
  <c r="DL29" i="6"/>
  <c r="DI29" i="6"/>
  <c r="DL28" i="6"/>
  <c r="DK29" i="6"/>
  <c r="DF28" i="6"/>
  <c r="DJ28" i="6"/>
  <c r="DK28" i="6"/>
  <c r="DE29" i="6"/>
  <c r="DG29" i="6"/>
  <c r="DF29" i="6"/>
  <c r="DH29" i="6"/>
  <c r="DI28" i="6"/>
  <c r="DL20" i="6"/>
  <c r="DK20" i="6"/>
  <c r="DI20" i="6"/>
  <c r="DJ20" i="6"/>
  <c r="DH20" i="6"/>
  <c r="DG20" i="6"/>
  <c r="DF20" i="6"/>
  <c r="DE20" i="6"/>
  <c r="DG10" i="6"/>
  <c r="DH10" i="6"/>
  <c r="DI10" i="6"/>
  <c r="DL10" i="6"/>
  <c r="DE10" i="6"/>
  <c r="DF10" i="6"/>
  <c r="DD11" i="6"/>
  <c r="DF11" i="6" s="1"/>
  <c r="DK10" i="6"/>
  <c r="DK45" i="6"/>
  <c r="DI45" i="6"/>
  <c r="DG45" i="6"/>
  <c r="DE45" i="6"/>
  <c r="DL45" i="6"/>
  <c r="DJ45" i="6"/>
  <c r="DH45" i="6"/>
  <c r="DF45" i="6"/>
  <c r="DL53" i="6" l="1"/>
  <c r="DF53" i="6"/>
  <c r="DH53" i="6"/>
  <c r="DJ53" i="6"/>
  <c r="DE53" i="6"/>
  <c r="DG53" i="6"/>
  <c r="DI53" i="6"/>
  <c r="DH38" i="6"/>
  <c r="DJ38" i="6"/>
  <c r="DE38" i="6"/>
  <c r="DK38" i="6"/>
  <c r="DF38" i="6"/>
  <c r="DL38" i="6"/>
  <c r="DG38" i="6"/>
  <c r="DK11" i="6"/>
  <c r="DJ11" i="6"/>
  <c r="DH11" i="6"/>
  <c r="DE11" i="6"/>
  <c r="DL11" i="6"/>
  <c r="DI11" i="6"/>
  <c r="DG11" i="6"/>
</calcChain>
</file>

<file path=xl/sharedStrings.xml><?xml version="1.0" encoding="utf-8"?>
<sst xmlns="http://schemas.openxmlformats.org/spreadsheetml/2006/main" count="578" uniqueCount="151">
  <si>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</si>
  <si>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</si>
  <si>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</si>
  <si>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</si>
  <si>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</si>
  <si>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</si>
  <si>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</si>
  <si>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</si>
  <si>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</si>
  <si>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</si>
  <si>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</si>
  <si>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</si>
  <si>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</si>
  <si>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</si>
  <si>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</si>
  <si>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</si>
  <si>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</si>
  <si>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</si>
  <si>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</si>
  <si>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</si>
  <si>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</si>
  <si>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</si>
  <si>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</si>
  <si>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</si>
  <si>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</si>
  <si>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</si>
  <si>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</si>
  <si>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</si>
  <si>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</si>
  <si>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</si>
  <si>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</si>
  <si>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</si>
  <si>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</si>
  <si>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</si>
  <si>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</si>
  <si>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</si>
  <si>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</si>
  <si>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</si>
  <si>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</si>
  <si>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</si>
  <si>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</si>
  <si>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</si>
  <si>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</si>
  <si>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</si>
  <si>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</si>
  <si>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</si>
  <si>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</si>
  <si>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</si>
  <si>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</si>
  <si>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</si>
  <si>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</si>
  <si>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</si>
  <si>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</si>
  <si>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</si>
  <si>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</si>
  <si>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</si>
  <si>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</si>
  <si>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</si>
  <si>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</si>
  <si>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</si>
  <si>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</si>
  <si>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</si>
  <si>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</si>
  <si>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</si>
  <si>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Estoril 2</t>
  </si>
  <si>
    <t>Fontainhas 1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</si>
  <si>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</si>
  <si>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</si>
  <si>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</si>
  <si>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</si>
  <si>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</si>
  <si>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</si>
  <si>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</si>
  <si>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</si>
  <si>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</si>
  <si>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</si>
  <si>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</si>
  <si>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</si>
  <si>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</si>
  <si>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Torre</t>
  </si>
  <si>
    <t>Cascais 2</t>
  </si>
  <si>
    <t>Cascais 1</t>
  </si>
  <si>
    <t>Tires 1</t>
  </si>
  <si>
    <t>Trajouce 1</t>
  </si>
  <si>
    <t>ESTORIL PRAIA</t>
  </si>
  <si>
    <t>TORRE "A"</t>
  </si>
  <si>
    <t>SINTRENSE "B"</t>
  </si>
  <si>
    <t>MARISTAS</t>
  </si>
  <si>
    <t>SINTRENSE "A"</t>
  </si>
  <si>
    <t>TIRES</t>
  </si>
  <si>
    <t>S. JOÃO BRITO</t>
  </si>
  <si>
    <t>ALCOITÃO</t>
  </si>
  <si>
    <t>VILA VERDE</t>
  </si>
  <si>
    <t>CENTRAL 32</t>
  </si>
  <si>
    <t>ALGUEIRÃO</t>
  </si>
  <si>
    <t>CASCAIS</t>
  </si>
  <si>
    <t>REAL SC</t>
  </si>
  <si>
    <t>ESTORIL AC</t>
  </si>
  <si>
    <t>TORRE "B"</t>
  </si>
  <si>
    <t>CACÉM</t>
  </si>
  <si>
    <t>Fontainhas 2</t>
  </si>
  <si>
    <t>Tires 3</t>
  </si>
  <si>
    <t>Abóboda 1</t>
  </si>
  <si>
    <t>Trajouce 2</t>
  </si>
  <si>
    <t>Estoril 3</t>
  </si>
  <si>
    <t>Abóboda 2</t>
  </si>
  <si>
    <t>Tires 2</t>
  </si>
  <si>
    <t>1º A</t>
  </si>
  <si>
    <t>1º B</t>
  </si>
  <si>
    <t>Vencedor 33</t>
  </si>
  <si>
    <t>Vencedor 34</t>
  </si>
  <si>
    <t>Campeão Golden Cup E2 :</t>
  </si>
  <si>
    <t>Campeão Silver Cup E2 :</t>
  </si>
  <si>
    <t>3º A</t>
  </si>
  <si>
    <t>3º B</t>
  </si>
  <si>
    <t>3º C</t>
  </si>
  <si>
    <t>3º D</t>
  </si>
  <si>
    <t>Vencedor 31</t>
  </si>
  <si>
    <t>Vencedor 32</t>
  </si>
  <si>
    <t>Vencedor 35</t>
  </si>
  <si>
    <t>Vencedor 36</t>
  </si>
  <si>
    <t>ESTORIL FOOT 2026</t>
  </si>
  <si>
    <t>BRONZE CUP</t>
  </si>
  <si>
    <t>TRAJOUCE</t>
  </si>
  <si>
    <t>CARCAVELOS</t>
  </si>
  <si>
    <t>SÃO JOÃO BRITO</t>
  </si>
  <si>
    <t>BENFICA EF</t>
  </si>
  <si>
    <t>SL BENFICA</t>
  </si>
  <si>
    <t>TORRE</t>
  </si>
  <si>
    <t>ESTORIL ÉLITE</t>
  </si>
  <si>
    <t>FONTAINHAS</t>
  </si>
  <si>
    <t>CENTRAL 32 "A"</t>
  </si>
  <si>
    <t>CENTRAL 32 "B"</t>
  </si>
  <si>
    <t>Campeão Bronze Cup E2 :</t>
  </si>
  <si>
    <t>3º Melhor 2º</t>
  </si>
  <si>
    <t>2º Melhor 2º</t>
  </si>
  <si>
    <t>Melhor 2º</t>
  </si>
  <si>
    <t>Vencedor 39</t>
  </si>
  <si>
    <t>Vencedor 40</t>
  </si>
  <si>
    <t>4º Melhor 2º</t>
  </si>
  <si>
    <t>Pior 2º</t>
  </si>
  <si>
    <t>3º E</t>
  </si>
  <si>
    <t>Melhor 4º</t>
  </si>
  <si>
    <t>Vencedor 37</t>
  </si>
  <si>
    <t>Vencedor 38</t>
  </si>
  <si>
    <t>Vencedor 41</t>
  </si>
  <si>
    <t>Vencedor 42</t>
  </si>
  <si>
    <t>4º A/B/C</t>
  </si>
  <si>
    <t>4º C/D/E</t>
  </si>
  <si>
    <t>Vencedor 43</t>
  </si>
  <si>
    <t>Vencedor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</si>
</sst>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9900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9" xfId="0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0" fontId="4" fillId="0" borderId="18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15" fontId="0" fillId="9" borderId="12" xfId="0" applyNumberForma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15" fontId="0" fillId="10" borderId="12" xfId="0" applyNumberFormat="1" applyFill="1" applyBorder="1" applyAlignment="1">
      <alignment horizontal="center" vertical="center"/>
    </xf>
    <xf numFmtId="20" fontId="3" fillId="10" borderId="12" xfId="0" applyNumberFormat="1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15" fontId="0" fillId="11" borderId="12" xfId="0" applyNumberFormat="1" applyFill="1" applyBorder="1" applyAlignment="1">
      <alignment horizontal="center" vertical="center"/>
    </xf>
    <xf numFmtId="20" fontId="3" fillId="11" borderId="12" xfId="0" applyNumberFormat="1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20" fontId="3" fillId="12" borderId="12" xfId="0" applyNumberFormat="1" applyFont="1" applyFill="1" applyBorder="1" applyAlignment="1">
      <alignment horizontal="center" vertical="center"/>
    </xf>
    <xf numFmtId="0" fontId="14" fillId="12" borderId="1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5" fontId="0" fillId="8" borderId="12" xfId="0" applyNumberFormat="1" applyFill="1" applyBorder="1" applyAlignment="1">
      <alignment horizontal="center" vertical="center"/>
    </xf>
    <xf numFmtId="20" fontId="3" fillId="8" borderId="12" xfId="0" applyNumberFormat="1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20" fontId="3" fillId="8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vertical="center"/>
    </xf>
    <xf numFmtId="0" fontId="19" fillId="13" borderId="2" xfId="0" applyFont="1" applyFill="1" applyBorder="1" applyAlignment="1">
      <alignment vertical="center"/>
    </xf>
    <xf numFmtId="0" fontId="5" fillId="13" borderId="3" xfId="0" applyFont="1" applyFill="1" applyBorder="1" applyAlignment="1">
      <alignment horizontal="center" vertical="center"/>
    </xf>
    <xf numFmtId="0" fontId="5" fillId="13" borderId="21" xfId="0" applyFon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15" fontId="0" fillId="14" borderId="2" xfId="0" applyNumberFormat="1" applyFill="1" applyBorder="1" applyAlignment="1">
      <alignment horizontal="center" vertical="center"/>
    </xf>
    <xf numFmtId="20" fontId="3" fillId="14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13" fillId="14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4" borderId="20" xfId="0" applyNumberFormat="1" applyFill="1" applyBorder="1" applyAlignment="1">
      <alignment horizontal="center" vertical="center"/>
    </xf>
    <xf numFmtId="20" fontId="3" fillId="14" borderId="20" xfId="0" applyNumberFormat="1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14" borderId="20" xfId="0" applyFont="1" applyFill="1" applyBorder="1" applyAlignment="1" applyProtection="1">
      <alignment horizontal="center" vertical="center"/>
      <protection locked="0"/>
    </xf>
    <xf numFmtId="0" fontId="13" fillId="14" borderId="20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16" fillId="9" borderId="35" xfId="0" applyFont="1" applyFill="1" applyBorder="1" applyAlignment="1">
      <alignment horizontal="center" vertical="center"/>
    </xf>
    <xf numFmtId="0" fontId="16" fillId="9" borderId="34" xfId="0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vertical="center"/>
    </xf>
    <xf numFmtId="0" fontId="16" fillId="10" borderId="29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0" fontId="16" fillId="11" borderId="29" xfId="0" applyFont="1" applyFill="1" applyBorder="1" applyAlignment="1">
      <alignment horizontal="center" vertical="center"/>
    </xf>
    <xf numFmtId="0" fontId="16" fillId="12" borderId="34" xfId="0" applyFont="1" applyFill="1" applyBorder="1" applyAlignment="1">
      <alignment horizontal="center" vertical="center"/>
    </xf>
    <xf numFmtId="0" fontId="16" fillId="12" borderId="29" xfId="0" applyFont="1" applyFill="1" applyBorder="1" applyAlignment="1">
      <alignment horizontal="center" vertical="center"/>
    </xf>
    <xf numFmtId="0" fontId="3" fillId="14" borderId="8" xfId="0" applyFont="1" applyFill="1" applyBorder="1" applyAlignment="1" applyProtection="1">
      <alignment horizontal="center" vertical="center"/>
      <protection locked="0"/>
    </xf>
    <xf numFmtId="0" fontId="3" fillId="14" borderId="12" xfId="0" applyFont="1" applyFill="1" applyBorder="1" applyAlignment="1" applyProtection="1">
      <alignment horizontal="center" vertical="center"/>
      <protection locked="0"/>
    </xf>
    <xf numFmtId="0" fontId="0" fillId="14" borderId="19" xfId="0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 vertical="center" wrapText="1"/>
    </xf>
    <xf numFmtId="0" fontId="21" fillId="12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5" fontId="0" fillId="9" borderId="37" xfId="0" applyNumberForma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14" fillId="9" borderId="3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" fillId="14" borderId="41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15" fontId="0" fillId="16" borderId="12" xfId="0" applyNumberFormat="1" applyFill="1" applyBorder="1" applyAlignment="1">
      <alignment horizontal="center" vertical="center"/>
    </xf>
    <xf numFmtId="20" fontId="3" fillId="16" borderId="12" xfId="0" applyNumberFormat="1" applyFont="1" applyFill="1" applyBorder="1" applyAlignment="1">
      <alignment horizontal="center" vertical="center"/>
    </xf>
    <xf numFmtId="20" fontId="3" fillId="12" borderId="44" xfId="0" applyNumberFormat="1" applyFont="1" applyFill="1" applyBorder="1" applyAlignment="1">
      <alignment horizontal="center" vertical="center"/>
    </xf>
    <xf numFmtId="0" fontId="21" fillId="12" borderId="44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16" fillId="17" borderId="34" xfId="0" applyFont="1" applyFill="1" applyBorder="1" applyAlignment="1">
      <alignment horizontal="center" vertical="center"/>
    </xf>
    <xf numFmtId="0" fontId="16" fillId="17" borderId="2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5" fontId="0" fillId="16" borderId="44" xfId="0" applyNumberFormat="1" applyFill="1" applyBorder="1" applyAlignment="1">
      <alignment horizontal="center" vertical="center"/>
    </xf>
    <xf numFmtId="0" fontId="3" fillId="12" borderId="45" xfId="0" applyFont="1" applyFill="1" applyBorder="1" applyAlignment="1">
      <alignment horizontal="center" vertical="center"/>
    </xf>
    <xf numFmtId="0" fontId="3" fillId="14" borderId="44" xfId="0" applyFont="1" applyFill="1" applyBorder="1" applyAlignment="1" applyProtection="1">
      <alignment horizontal="center" vertical="center"/>
      <protection locked="0"/>
    </xf>
    <xf numFmtId="0" fontId="3" fillId="12" borderId="44" xfId="0" applyFont="1" applyFill="1" applyBorder="1" applyAlignment="1">
      <alignment horizontal="center" vertical="center"/>
    </xf>
    <xf numFmtId="0" fontId="14" fillId="12" borderId="46" xfId="0" applyFont="1" applyFill="1" applyBorder="1" applyAlignment="1">
      <alignment horizontal="center" vertical="center"/>
    </xf>
    <xf numFmtId="20" fontId="3" fillId="9" borderId="37" xfId="0" applyNumberFormat="1" applyFont="1" applyFill="1" applyBorder="1" applyAlignment="1">
      <alignment horizontal="center" vertical="center"/>
    </xf>
    <xf numFmtId="0" fontId="21" fillId="9" borderId="37" xfId="0" applyFont="1" applyFill="1" applyBorder="1" applyAlignment="1">
      <alignment horizontal="center" vertical="center" wrapText="1"/>
    </xf>
    <xf numFmtId="15" fontId="0" fillId="17" borderId="12" xfId="0" applyNumberFormat="1" applyFill="1" applyBorder="1" applyAlignment="1">
      <alignment horizontal="center" vertical="center"/>
    </xf>
    <xf numFmtId="20" fontId="3" fillId="17" borderId="12" xfId="0" applyNumberFormat="1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/>
    </xf>
    <xf numFmtId="0" fontId="21" fillId="17" borderId="12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/>
    </xf>
    <xf numFmtId="15" fontId="0" fillId="17" borderId="41" xfId="0" applyNumberFormat="1" applyFill="1" applyBorder="1" applyAlignment="1">
      <alignment horizontal="center" vertical="center"/>
    </xf>
    <xf numFmtId="20" fontId="3" fillId="17" borderId="41" xfId="0" applyNumberFormat="1" applyFont="1" applyFill="1" applyBorder="1" applyAlignment="1">
      <alignment horizontal="center" vertical="center"/>
    </xf>
    <xf numFmtId="0" fontId="3" fillId="17" borderId="42" xfId="0" applyFont="1" applyFill="1" applyBorder="1" applyAlignment="1">
      <alignment horizontal="center" vertical="center"/>
    </xf>
    <xf numFmtId="0" fontId="21" fillId="17" borderId="41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0" fillId="3" borderId="47" xfId="0" applyFill="1" applyBorder="1" applyAlignment="1">
      <alignment horizontal="center" vertical="center"/>
    </xf>
    <xf numFmtId="15" fontId="0" fillId="17" borderId="49" xfId="0" applyNumberFormat="1" applyFill="1" applyBorder="1" applyAlignment="1">
      <alignment horizontal="center" vertical="center"/>
    </xf>
    <xf numFmtId="20" fontId="3" fillId="17" borderId="49" xfId="0" applyNumberFormat="1" applyFont="1" applyFill="1" applyBorder="1" applyAlignment="1">
      <alignment horizontal="center" vertical="center"/>
    </xf>
    <xf numFmtId="0" fontId="3" fillId="17" borderId="49" xfId="0" applyFont="1" applyFill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21" fillId="17" borderId="49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15" fontId="0" fillId="17" borderId="48" xfId="0" applyNumberFormat="1" applyFill="1" applyBorder="1" applyAlignment="1">
      <alignment horizontal="center" vertical="center"/>
    </xf>
    <xf numFmtId="20" fontId="3" fillId="17" borderId="48" xfId="0" applyNumberFormat="1" applyFont="1" applyFill="1" applyBorder="1" applyAlignment="1">
      <alignment horizontal="center" vertical="center"/>
    </xf>
    <xf numFmtId="0" fontId="3" fillId="17" borderId="48" xfId="0" applyFont="1" applyFill="1" applyBorder="1" applyAlignment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21" fillId="17" borderId="48" xfId="0" applyFont="1" applyFill="1" applyBorder="1" applyAlignment="1">
      <alignment horizontal="center" vertical="center" wrapText="1"/>
    </xf>
    <xf numFmtId="0" fontId="14" fillId="17" borderId="48" xfId="0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16" fillId="18" borderId="33" xfId="0" applyFont="1" applyFill="1" applyBorder="1" applyAlignment="1">
      <alignment horizontal="center" vertical="center"/>
    </xf>
    <xf numFmtId="0" fontId="16" fillId="16" borderId="34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center" vertical="center"/>
    </xf>
    <xf numFmtId="20" fontId="3" fillId="16" borderId="44" xfId="0" applyNumberFormat="1" applyFont="1" applyFill="1" applyBorder="1" applyAlignment="1">
      <alignment horizontal="center" vertical="center"/>
    </xf>
    <xf numFmtId="0" fontId="3" fillId="16" borderId="44" xfId="0" applyFont="1" applyFill="1" applyBorder="1" applyAlignment="1">
      <alignment horizontal="center" vertical="center"/>
    </xf>
    <xf numFmtId="0" fontId="3" fillId="16" borderId="13" xfId="0" applyFont="1" applyFill="1" applyBorder="1" applyAlignment="1">
      <alignment horizontal="center" vertical="center"/>
    </xf>
    <xf numFmtId="0" fontId="21" fillId="16" borderId="12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>
      <alignment horizontal="center" vertical="center"/>
    </xf>
    <xf numFmtId="0" fontId="3" fillId="16" borderId="45" xfId="0" applyFont="1" applyFill="1" applyBorder="1" applyAlignment="1">
      <alignment horizontal="center" vertical="center"/>
    </xf>
    <xf numFmtId="0" fontId="21" fillId="16" borderId="44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0" fontId="18" fillId="13" borderId="20" xfId="0" applyFont="1" applyFill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 vertical="center"/>
    </xf>
    <xf numFmtId="0" fontId="20" fillId="15" borderId="0" xfId="0" applyFont="1" applyFill="1" applyAlignment="1">
      <alignment horizontal="center" vertical="center"/>
    </xf>
    <xf numFmtId="0" fontId="20" fillId="15" borderId="22" xfId="0" applyFont="1" applyFill="1" applyBorder="1" applyAlignment="1">
      <alignment horizontal="center" vertical="center"/>
    </xf>
    <xf numFmtId="0" fontId="20" fillId="15" borderId="15" xfId="0" applyFont="1" applyFill="1" applyBorder="1" applyAlignment="1">
      <alignment horizontal="center" vertical="center"/>
    </xf>
    <xf numFmtId="0" fontId="20" fillId="15" borderId="23" xfId="0" applyFont="1" applyFill="1" applyBorder="1" applyAlignment="1">
      <alignment horizontal="center" vertical="center"/>
    </xf>
    <xf numFmtId="0" fontId="20" fillId="15" borderId="24" xfId="0" applyFont="1" applyFill="1" applyBorder="1" applyAlignment="1">
      <alignment horizontal="center" vertical="center"/>
    </xf>
    <xf numFmtId="0" fontId="17" fillId="13" borderId="19" xfId="0" applyFont="1" applyFill="1" applyBorder="1" applyAlignment="1">
      <alignment horizontal="center" vertical="center"/>
    </xf>
    <xf numFmtId="0" fontId="17" fillId="13" borderId="20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5"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95B3D7"/>
      <color rgb="FF009900"/>
      <color rgb="FF0000FF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</a:t>
          </a:r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3" t="s">
        <v>42</v>
      </c>
    </row>
    <row r="2" spans="1:1" x14ac:dyDescent="0.3">
      <c r="A2" s="64" t="s">
        <v>43</v>
      </c>
    </row>
    <row r="3" spans="1:1" x14ac:dyDescent="0.3">
      <c r="A3" s="65" t="s">
        <v>44</v>
      </c>
    </row>
    <row r="4" spans="1:1" x14ac:dyDescent="0.3">
      <c r="A4" s="65" t="s">
        <v>45</v>
      </c>
    </row>
    <row r="5" spans="1:1" ht="28.8" x14ac:dyDescent="0.3">
      <c r="A5" s="64" t="s">
        <v>46</v>
      </c>
    </row>
    <row r="6" spans="1:1" x14ac:dyDescent="0.3">
      <c r="A6" s="65" t="s">
        <v>47</v>
      </c>
    </row>
    <row r="7" spans="1:1" x14ac:dyDescent="0.3">
      <c r="A7" s="65" t="s">
        <v>48</v>
      </c>
    </row>
    <row r="8" spans="1:1" x14ac:dyDescent="0.3">
      <c r="A8" s="65" t="s">
        <v>49</v>
      </c>
    </row>
    <row r="9" spans="1:1" x14ac:dyDescent="0.3">
      <c r="A9" s="65" t="s">
        <v>50</v>
      </c>
    </row>
    <row r="10" spans="1:1" x14ac:dyDescent="0.3">
      <c r="A10" s="65" t="s">
        <v>51</v>
      </c>
    </row>
    <row r="11" spans="1:1" x14ac:dyDescent="0.3">
      <c r="A11" s="66"/>
    </row>
    <row r="12" spans="1:1" x14ac:dyDescent="0.3">
      <c r="A12" s="67" t="s">
        <v>52</v>
      </c>
    </row>
    <row r="13" spans="1:1" x14ac:dyDescent="0.3">
      <c r="A13" s="63" t="s">
        <v>53</v>
      </c>
    </row>
    <row r="14" spans="1:1" x14ac:dyDescent="0.3">
      <c r="A14" s="68" t="s">
        <v>54</v>
      </c>
    </row>
    <row r="15" spans="1:1" x14ac:dyDescent="0.3">
      <c r="A15" s="69" t="s">
        <v>55</v>
      </c>
    </row>
    <row r="16" spans="1:1" x14ac:dyDescent="0.3">
      <c r="A16" s="69" t="s">
        <v>56</v>
      </c>
    </row>
    <row r="17" spans="1:1" ht="28.8" x14ac:dyDescent="0.3">
      <c r="A17" s="69" t="s">
        <v>57</v>
      </c>
    </row>
    <row r="18" spans="1:1" x14ac:dyDescent="0.3">
      <c r="A18" s="69" t="s">
        <v>58</v>
      </c>
    </row>
    <row r="19" spans="1:1" x14ac:dyDescent="0.3">
      <c r="A19" s="69" t="s">
        <v>59</v>
      </c>
    </row>
    <row r="20" spans="1:1" x14ac:dyDescent="0.3">
      <c r="A20" s="69" t="s">
        <v>60</v>
      </c>
    </row>
    <row r="21" spans="1:1" x14ac:dyDescent="0.3">
      <c r="A21" s="69" t="s">
        <v>61</v>
      </c>
    </row>
    <row r="22" spans="1:1" x14ac:dyDescent="0.3">
      <c r="A22" s="70" t="s">
        <v>62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14"/>
  <sheetViews>
    <sheetView showGridLines="0" tabSelected="1" zoomScaleNormal="100" workbookViewId="0">
      <selection activeCell="B1" sqref="B1:J3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1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0.6640625" style="59" customWidth="1"/>
    <col min="15" max="22" width="5.44140625" style="1" customWidth="1"/>
    <col min="23" max="23" width="2.6640625" style="1" customWidth="1"/>
    <col min="24" max="24" width="19.10937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244" t="s">
        <v>121</v>
      </c>
      <c r="C1" s="245"/>
      <c r="D1" s="245"/>
      <c r="E1" s="245"/>
      <c r="F1" s="245"/>
      <c r="G1" s="245"/>
      <c r="H1" s="245"/>
      <c r="I1" s="245"/>
      <c r="J1" s="246"/>
    </row>
    <row r="2" spans="2:116" ht="18" customHeight="1" x14ac:dyDescent="0.3">
      <c r="B2" s="244"/>
      <c r="C2" s="245"/>
      <c r="D2" s="245"/>
      <c r="E2" s="245"/>
      <c r="F2" s="245"/>
      <c r="G2" s="245"/>
      <c r="H2" s="245"/>
      <c r="I2" s="245"/>
      <c r="J2" s="246"/>
      <c r="X2" s="15"/>
      <c r="Y2" s="15"/>
      <c r="Z2" s="15"/>
      <c r="AA2" s="15"/>
      <c r="AB2" s="15"/>
      <c r="AC2" s="15"/>
      <c r="AD2" s="15"/>
      <c r="AE2" s="15"/>
      <c r="AF2" s="15"/>
      <c r="BR2" s="12"/>
      <c r="BS2" s="12"/>
      <c r="BT2" s="12"/>
      <c r="BU2" s="12"/>
      <c r="BV2" s="12"/>
      <c r="BW2" s="12"/>
      <c r="BX2" s="12"/>
      <c r="CI2" s="51" t="s">
        <v>21</v>
      </c>
    </row>
    <row r="3" spans="2:116" ht="18" customHeight="1" x14ac:dyDescent="0.3">
      <c r="B3" s="247"/>
      <c r="C3" s="248"/>
      <c r="D3" s="248"/>
      <c r="E3" s="248"/>
      <c r="F3" s="248"/>
      <c r="G3" s="248"/>
      <c r="H3" s="248"/>
      <c r="I3" s="248"/>
      <c r="J3" s="249"/>
      <c r="X3" s="15"/>
      <c r="Y3" s="15"/>
      <c r="Z3" s="15"/>
      <c r="AA3" s="15"/>
      <c r="AB3" s="15"/>
      <c r="AC3" s="15"/>
      <c r="AD3" s="15"/>
      <c r="AE3" s="15"/>
      <c r="AF3" s="15"/>
      <c r="BR3" s="12"/>
      <c r="BS3" s="12"/>
      <c r="BT3" s="12"/>
      <c r="BU3" s="12"/>
      <c r="BV3" s="12"/>
      <c r="BW3" s="12"/>
      <c r="CI3" s="51" t="s">
        <v>20</v>
      </c>
    </row>
    <row r="4" spans="2:116" ht="18" customHeight="1" x14ac:dyDescent="0.3">
      <c r="B4" s="241" t="s">
        <v>73</v>
      </c>
      <c r="C4" s="242"/>
      <c r="D4" s="242"/>
      <c r="E4" s="242"/>
      <c r="F4" s="242"/>
      <c r="G4" s="242"/>
      <c r="H4" s="242"/>
      <c r="I4" s="242"/>
      <c r="J4" s="243"/>
      <c r="X4" s="15"/>
      <c r="Y4" s="15"/>
      <c r="Z4" s="15"/>
      <c r="AA4" s="15"/>
      <c r="AB4" s="15"/>
      <c r="AC4" s="15"/>
      <c r="AD4" s="15"/>
      <c r="AE4" s="15"/>
      <c r="AF4" s="15"/>
      <c r="BR4" s="12"/>
      <c r="BS4" s="12"/>
      <c r="BT4" s="12"/>
      <c r="BU4" s="12"/>
      <c r="BV4" s="12"/>
      <c r="BW4" s="12"/>
      <c r="BX4" s="12"/>
      <c r="CB4" s="52" t="s">
        <v>22</v>
      </c>
      <c r="CC4" s="52" t="s">
        <v>18</v>
      </c>
      <c r="CD4" s="52" t="s">
        <v>3</v>
      </c>
      <c r="CF4" s="52" t="s">
        <v>22</v>
      </c>
      <c r="CG4" s="52" t="s">
        <v>18</v>
      </c>
      <c r="CH4" s="52" t="s">
        <v>3</v>
      </c>
      <c r="CJ4" s="52" t="s">
        <v>22</v>
      </c>
      <c r="CK4" s="52" t="s">
        <v>18</v>
      </c>
      <c r="CL4" s="52" t="s">
        <v>3</v>
      </c>
      <c r="CN4" s="52" t="s">
        <v>22</v>
      </c>
      <c r="CO4" s="52" t="s">
        <v>18</v>
      </c>
      <c r="CP4" s="52" t="s">
        <v>3</v>
      </c>
    </row>
    <row r="5" spans="2:116" ht="18" customHeight="1" x14ac:dyDescent="0.3">
      <c r="B5" s="61" t="s">
        <v>0</v>
      </c>
      <c r="C5" s="57" t="s">
        <v>1</v>
      </c>
      <c r="D5" s="57" t="s">
        <v>2</v>
      </c>
      <c r="E5" s="62" t="s">
        <v>74</v>
      </c>
      <c r="F5" s="57" t="s">
        <v>3</v>
      </c>
      <c r="G5" s="57" t="s">
        <v>4</v>
      </c>
      <c r="H5" s="62" t="s">
        <v>74</v>
      </c>
      <c r="I5" s="57" t="s">
        <v>75</v>
      </c>
      <c r="J5" s="58" t="s">
        <v>5</v>
      </c>
      <c r="K5" s="2" t="s">
        <v>6</v>
      </c>
      <c r="L5" s="2" t="s">
        <v>7</v>
      </c>
      <c r="X5" s="15"/>
      <c r="Y5" s="15"/>
      <c r="Z5" s="15"/>
      <c r="AA5" s="15"/>
      <c r="AB5" s="15"/>
      <c r="AC5" s="15"/>
      <c r="AD5" s="15"/>
      <c r="AE5" s="15"/>
      <c r="AF5" s="15"/>
      <c r="AH5" s="53" t="s">
        <v>23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 t="s">
        <v>24</v>
      </c>
      <c r="AY5" s="54"/>
      <c r="AZ5" s="54"/>
      <c r="BA5" s="54"/>
      <c r="BB5" s="54"/>
      <c r="BC5" s="54"/>
      <c r="BD5" s="54"/>
      <c r="BE5" s="54"/>
      <c r="BF5" s="54"/>
      <c r="BG5" s="54"/>
      <c r="BI5" s="53" t="s">
        <v>25</v>
      </c>
      <c r="BJ5" s="53"/>
      <c r="BK5" s="53"/>
      <c r="BL5" s="53"/>
      <c r="BM5" s="53"/>
      <c r="BN5" s="53"/>
      <c r="BO5" s="53"/>
      <c r="BP5" s="53"/>
      <c r="BQ5" s="53"/>
      <c r="BR5" s="55" t="s">
        <v>26</v>
      </c>
      <c r="BS5" s="55"/>
      <c r="BT5" s="55"/>
      <c r="BU5" s="55"/>
      <c r="BV5" s="55"/>
      <c r="BW5" s="55"/>
      <c r="BX5" s="55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</row>
    <row r="6" spans="2:116" ht="22.5" customHeight="1" x14ac:dyDescent="0.3">
      <c r="B6" s="88">
        <v>1</v>
      </c>
      <c r="C6" s="74">
        <v>46188</v>
      </c>
      <c r="D6" s="75">
        <v>0.75</v>
      </c>
      <c r="E6" s="132" t="str">
        <f>X13</f>
        <v>ESTORIL PRAIA</v>
      </c>
      <c r="F6" s="152">
        <v>8</v>
      </c>
      <c r="G6" s="152">
        <v>0</v>
      </c>
      <c r="H6" s="133" t="s">
        <v>131</v>
      </c>
      <c r="I6" s="156" t="s">
        <v>82</v>
      </c>
      <c r="J6" s="76" t="s">
        <v>8</v>
      </c>
      <c r="K6" s="6" t="str">
        <f t="shared" ref="K6:K15" si="0">IF(F6&lt;&gt;"",IF(F6&gt;G6,E6,IF(G6&gt;F6,H6,"Empate")),"")</f>
        <v>ESTORIL PRAIA</v>
      </c>
      <c r="L6" s="6" t="str">
        <f t="shared" ref="L6:L15" si="1">IF(F6&lt;&gt;"",IF(F6&lt;G6,E6,IF(G6&lt;F6,H6,"Empate")),"")</f>
        <v>CENTRAL 32 "A"</v>
      </c>
      <c r="N6" s="93" t="s">
        <v>8</v>
      </c>
      <c r="O6" s="56" t="s">
        <v>16</v>
      </c>
      <c r="P6" s="57" t="s">
        <v>17</v>
      </c>
      <c r="Q6" s="57" t="s">
        <v>12</v>
      </c>
      <c r="R6" s="57" t="s">
        <v>11</v>
      </c>
      <c r="S6" s="57" t="s">
        <v>3</v>
      </c>
      <c r="T6" s="57" t="s">
        <v>4</v>
      </c>
      <c r="U6" s="57" t="s">
        <v>18</v>
      </c>
      <c r="V6" s="58" t="s">
        <v>19</v>
      </c>
      <c r="X6" s="15"/>
      <c r="Y6" s="15"/>
      <c r="Z6" s="15"/>
      <c r="AA6" s="15"/>
      <c r="AB6" s="15"/>
      <c r="AC6" s="15"/>
      <c r="AD6" s="15"/>
      <c r="AE6" s="15"/>
      <c r="AF6" s="15"/>
      <c r="BR6" s="12"/>
      <c r="BS6" s="12"/>
      <c r="BT6" s="12"/>
      <c r="BU6" s="12"/>
      <c r="BV6" s="12"/>
      <c r="BW6" s="12"/>
      <c r="BX6" s="12"/>
      <c r="CB6" s="15"/>
      <c r="CC6" s="15"/>
      <c r="CD6" s="15"/>
      <c r="CI6" s="1" t="s">
        <v>21</v>
      </c>
    </row>
    <row r="7" spans="2:116" ht="22.5" customHeight="1" x14ac:dyDescent="0.2">
      <c r="B7" s="89">
        <v>2</v>
      </c>
      <c r="C7" s="77">
        <v>46188</v>
      </c>
      <c r="D7" s="78">
        <v>0.75</v>
      </c>
      <c r="E7" s="134" t="s">
        <v>89</v>
      </c>
      <c r="F7" s="153">
        <v>1</v>
      </c>
      <c r="G7" s="153">
        <v>4</v>
      </c>
      <c r="H7" s="135" t="str">
        <f>AA13</f>
        <v>MARISTAS</v>
      </c>
      <c r="I7" s="157" t="s">
        <v>101</v>
      </c>
      <c r="J7" s="79" t="s">
        <v>8</v>
      </c>
      <c r="K7" s="6" t="str">
        <f t="shared" si="0"/>
        <v>MARISTAS</v>
      </c>
      <c r="L7" s="6" t="str">
        <f t="shared" si="1"/>
        <v>TIRES</v>
      </c>
      <c r="N7" s="142" t="s">
        <v>84</v>
      </c>
      <c r="O7" s="123">
        <f>SUM(P7:R7)</f>
        <v>2</v>
      </c>
      <c r="P7" s="124">
        <v>2</v>
      </c>
      <c r="Q7" s="124">
        <v>0</v>
      </c>
      <c r="R7" s="124">
        <v>0</v>
      </c>
      <c r="S7" s="124">
        <v>13</v>
      </c>
      <c r="T7" s="124">
        <v>3</v>
      </c>
      <c r="U7" s="124">
        <f>S7-T7</f>
        <v>10</v>
      </c>
      <c r="V7" s="125">
        <v>6</v>
      </c>
      <c r="X7" s="7"/>
      <c r="Y7" s="8" t="s">
        <v>16</v>
      </c>
      <c r="Z7" s="8" t="s">
        <v>17</v>
      </c>
      <c r="AA7" s="8" t="s">
        <v>12</v>
      </c>
      <c r="AB7" s="8" t="s">
        <v>11</v>
      </c>
      <c r="AC7" s="8" t="s">
        <v>3</v>
      </c>
      <c r="AD7" s="8" t="s">
        <v>4</v>
      </c>
      <c r="AE7" s="8" t="s">
        <v>18</v>
      </c>
      <c r="AF7" s="9" t="s">
        <v>19</v>
      </c>
      <c r="BI7" s="10"/>
      <c r="BJ7" s="11" t="s">
        <v>16</v>
      </c>
      <c r="BK7" s="11" t="s">
        <v>17</v>
      </c>
      <c r="BL7" s="11" t="s">
        <v>12</v>
      </c>
      <c r="BM7" s="11" t="s">
        <v>11</v>
      </c>
      <c r="BN7" s="11" t="s">
        <v>3</v>
      </c>
      <c r="BO7" s="11" t="s">
        <v>4</v>
      </c>
      <c r="BP7" s="11" t="s">
        <v>18</v>
      </c>
      <c r="BQ7" s="11" t="s">
        <v>19</v>
      </c>
      <c r="BR7" s="12"/>
      <c r="BS7" s="12"/>
      <c r="BT7" s="12"/>
      <c r="BU7" s="12"/>
      <c r="BV7" s="12"/>
      <c r="BW7" s="12"/>
      <c r="BX7" s="12"/>
      <c r="BY7" s="13"/>
      <c r="BZ7" s="13"/>
      <c r="CI7" s="1" t="s">
        <v>20</v>
      </c>
      <c r="CQ7" s="10"/>
      <c r="CR7" s="11" t="s">
        <v>16</v>
      </c>
      <c r="CS7" s="11" t="s">
        <v>17</v>
      </c>
      <c r="CT7" s="11" t="s">
        <v>12</v>
      </c>
      <c r="CU7" s="11" t="s">
        <v>11</v>
      </c>
      <c r="CV7" s="11" t="s">
        <v>3</v>
      </c>
      <c r="CW7" s="11" t="s">
        <v>4</v>
      </c>
      <c r="CX7" s="11" t="s">
        <v>18</v>
      </c>
      <c r="CY7" s="11" t="s">
        <v>19</v>
      </c>
      <c r="DE7" s="11" t="s">
        <v>16</v>
      </c>
      <c r="DF7" s="11" t="s">
        <v>17</v>
      </c>
      <c r="DG7" s="11" t="s">
        <v>12</v>
      </c>
      <c r="DH7" s="11" t="s">
        <v>11</v>
      </c>
      <c r="DI7" s="11" t="s">
        <v>3</v>
      </c>
      <c r="DJ7" s="11" t="s">
        <v>4</v>
      </c>
      <c r="DK7" s="11" t="s">
        <v>18</v>
      </c>
      <c r="DL7" s="11" t="s">
        <v>19</v>
      </c>
    </row>
    <row r="8" spans="2:116" ht="22.5" customHeight="1" x14ac:dyDescent="0.3">
      <c r="B8" s="89">
        <v>3</v>
      </c>
      <c r="C8" s="80">
        <v>46188</v>
      </c>
      <c r="D8" s="81">
        <v>0.75</v>
      </c>
      <c r="E8" s="136" t="s">
        <v>88</v>
      </c>
      <c r="F8" s="153">
        <v>9</v>
      </c>
      <c r="G8" s="153">
        <v>2</v>
      </c>
      <c r="H8" s="137" t="s">
        <v>94</v>
      </c>
      <c r="I8" s="158" t="s">
        <v>102</v>
      </c>
      <c r="J8" s="82" t="s">
        <v>9</v>
      </c>
      <c r="K8" s="6" t="str">
        <f t="shared" si="0"/>
        <v>SINTRENSE "A"</v>
      </c>
      <c r="L8" s="6" t="str">
        <f t="shared" si="1"/>
        <v>ALGUEIRÃO</v>
      </c>
      <c r="N8" s="143" t="s">
        <v>87</v>
      </c>
      <c r="O8" s="126">
        <f>SUM(P8:R8)</f>
        <v>2</v>
      </c>
      <c r="P8" s="127">
        <v>2</v>
      </c>
      <c r="Q8" s="127">
        <v>0</v>
      </c>
      <c r="R8" s="127">
        <v>0</v>
      </c>
      <c r="S8" s="127">
        <v>6</v>
      </c>
      <c r="T8" s="127">
        <v>1</v>
      </c>
      <c r="U8" s="127">
        <f>S8-T8</f>
        <v>5</v>
      </c>
      <c r="V8" s="128">
        <v>6</v>
      </c>
      <c r="X8" s="14" t="s">
        <v>84</v>
      </c>
      <c r="Y8" s="15">
        <f>DCOUNT($E$5:$F$33,$F$5,$X12:$X13)+DCOUNT($G$5:$H$33,$G$5,$X12:$X13)</f>
        <v>2</v>
      </c>
      <c r="Z8" s="15">
        <f>COUNTIF($K$6:$K$41,X13)</f>
        <v>2</v>
      </c>
      <c r="AA8" s="15">
        <f>Y8-Z8-AB8</f>
        <v>0</v>
      </c>
      <c r="AB8" s="15">
        <f>COUNTIF($L$6:$L$41,X13)</f>
        <v>0</v>
      </c>
      <c r="AC8" s="15">
        <f>DSUM($E$5:$F$33,$F$5,$X12:$X13)+DSUM($G$5:$H$33,$G$5,$X12:$X13)</f>
        <v>13</v>
      </c>
      <c r="AD8" s="15">
        <f>DSUM($E$5:$G$33,$G$5,$X12:$X13)+DSUM($F$5:$H$33,$F$5,$X12:$X13)</f>
        <v>3</v>
      </c>
      <c r="AE8" s="15">
        <f>AC8-AD8</f>
        <v>10</v>
      </c>
      <c r="AF8" s="16">
        <f>Z8*3+AA8*1</f>
        <v>6</v>
      </c>
      <c r="AH8" s="17" t="str">
        <f>X8</f>
        <v>ESTORIL PRAIA</v>
      </c>
      <c r="AI8" s="18">
        <f>AF8</f>
        <v>6</v>
      </c>
      <c r="AJ8" s="19" t="str">
        <f>IF(AI8&gt;=AI9,AH8,AH9)</f>
        <v>ESTORIL PRAIA</v>
      </c>
      <c r="AK8" s="18">
        <f>VLOOKUP(AJ8,X8:AF11,9,FALSE)</f>
        <v>6</v>
      </c>
      <c r="AL8" s="19" t="str">
        <f>IF(AK8&gt;=AK10,AJ8,AJ10)</f>
        <v>ESTORIL PRAIA</v>
      </c>
      <c r="AM8" s="18">
        <f>VLOOKUP(AL8,X8:AF11,9,FALSE)</f>
        <v>6</v>
      </c>
      <c r="AN8" s="19" t="str">
        <f>IF(AM8&gt;=AM11,AL8,AL11)</f>
        <v>ESTORIL PRAIA</v>
      </c>
      <c r="AO8" s="18">
        <f>VLOOKUP(AN8,X8:AF11,9,FALSE)</f>
        <v>6</v>
      </c>
      <c r="AP8" s="19"/>
      <c r="AQ8" s="20"/>
      <c r="AR8" s="20"/>
      <c r="AS8" s="20"/>
      <c r="AT8" s="20"/>
      <c r="AU8" s="21"/>
      <c r="AV8" s="22" t="str">
        <f>AN8</f>
        <v>ESTORIL PRAIA</v>
      </c>
      <c r="AW8" s="23">
        <f>AO8</f>
        <v>6</v>
      </c>
      <c r="AX8" s="18">
        <f>VLOOKUP(AV8,X8:AF11,8,FALSE)</f>
        <v>10</v>
      </c>
      <c r="AY8" s="19" t="str">
        <f>IF(AND(AW8=AW9,AX9&gt;AX8),AV9,AV8)</f>
        <v>ESTORIL PRAIA</v>
      </c>
      <c r="AZ8" s="18"/>
      <c r="BA8" s="18"/>
      <c r="BB8" s="20"/>
      <c r="BC8" s="20"/>
      <c r="BD8" s="20"/>
      <c r="BE8" s="20"/>
      <c r="BF8" s="24">
        <f>AW8</f>
        <v>6</v>
      </c>
      <c r="BG8" s="25" t="str">
        <f>AY8</f>
        <v>ESTORIL PRAIA</v>
      </c>
      <c r="BI8" s="13" t="str">
        <f>BG8</f>
        <v>ESTORIL PRAIA</v>
      </c>
      <c r="BJ8" s="26">
        <f>VLOOKUP(BI8,X8:AF11,2,FALSE)</f>
        <v>2</v>
      </c>
      <c r="BK8" s="27">
        <f>VLOOKUP(BI8,X8:AF11,3,FALSE)</f>
        <v>2</v>
      </c>
      <c r="BL8" s="27">
        <f>VLOOKUP(BI8,X8:AF11,4,FALSE)</f>
        <v>0</v>
      </c>
      <c r="BM8" s="27">
        <f>VLOOKUP(BI8,X8:AF11,5,FALSE)</f>
        <v>0</v>
      </c>
      <c r="BN8" s="27">
        <f>VLOOKUP(BI8,X8:AF11,6,FALSE)</f>
        <v>13</v>
      </c>
      <c r="BO8" s="27">
        <f>VLOOKUP(BI8,X8:AF11,7,FALSE)</f>
        <v>3</v>
      </c>
      <c r="BP8" s="27">
        <f>VLOOKUP(BI8,X8:AF11,8,FALSE)</f>
        <v>10</v>
      </c>
      <c r="BQ8" s="27">
        <f>VLOOKUP(BI8,X8:AF11,9,FALSE)</f>
        <v>6</v>
      </c>
      <c r="BR8" s="1" t="str">
        <f>BI8</f>
        <v>ESTORIL PRAIA</v>
      </c>
      <c r="BS8" s="1">
        <f>VLOOKUP(BR8,BI8:BQ11,9,FALSE)</f>
        <v>6</v>
      </c>
      <c r="BT8" s="1">
        <f>VLOOKUP(BR8,BI8:BQ11,8,FALSE)</f>
        <v>10</v>
      </c>
      <c r="BU8" s="28" t="str">
        <f>IF(AND(BS8=BS9,BT9&gt;BT8),BR9,BR8)</f>
        <v>ESTORIL PRAIA</v>
      </c>
      <c r="BV8" s="29">
        <f>VLOOKUP(BU8,BI8:BQ11,9,FALSE)</f>
        <v>6</v>
      </c>
      <c r="BW8" s="29">
        <f>VLOOKUP(BU8,BI8:BQ11,8,FALSE)</f>
        <v>10</v>
      </c>
      <c r="BX8" s="28" t="str">
        <f>IF(AND(BV8=BV10,BW10&gt;BW8),BU10,BU8)</f>
        <v>ESTORIL PRAIA</v>
      </c>
      <c r="BY8" s="1">
        <f>VLOOKUP(BX8,BI8:BQ11,9,FALSE)</f>
        <v>6</v>
      </c>
      <c r="BZ8" s="12">
        <f>VLOOKUP(BX8,BI8:BQ11,8,FALSE)</f>
        <v>10</v>
      </c>
      <c r="CA8" s="30" t="str">
        <f>IF(AND(BY8=BY11,BZ11&gt;BZ8),BX11,BX8)</f>
        <v>ESTORIL PRAIA</v>
      </c>
      <c r="CB8" s="1">
        <f>VLOOKUP(CA8,BI8:BQ11,9,FALSE)</f>
        <v>6</v>
      </c>
      <c r="CC8" s="1">
        <f>VLOOKUP(CA8,BI8:BQ11,8,FALSE)</f>
        <v>10</v>
      </c>
      <c r="CD8" s="12">
        <f>VLOOKUP(CA8,BI8:BQ11,6,FALSE)</f>
        <v>13</v>
      </c>
      <c r="CE8" s="28" t="str">
        <f>IF(AND(CB8=CB9,CC8=CC9,CD9&gt;CD8),CA9,CA8)</f>
        <v>ESTORIL PRAIA</v>
      </c>
      <c r="CF8" s="1">
        <f>VLOOKUP(CE8,BI8:BQ11,9,FALSE)</f>
        <v>6</v>
      </c>
      <c r="CG8" s="1">
        <f>VLOOKUP(CE8,BI8:BQ11,8,FALSE)</f>
        <v>10</v>
      </c>
      <c r="CH8" s="1">
        <f>VLOOKUP(CE8,BI8:BQ11,6,FALSE)</f>
        <v>13</v>
      </c>
      <c r="CI8" s="28" t="str">
        <f>IF(AND(CF8=CF10,CG8=CG10,CH10&gt;CH8),CE10,CE8)</f>
        <v>ESTORIL PRAIA</v>
      </c>
      <c r="CJ8" s="1">
        <f>VLOOKUP(CI8,BI8:BQ11,9,FALSE)</f>
        <v>6</v>
      </c>
      <c r="CK8" s="1">
        <f>VLOOKUP(CI8,BI8:BQ11,8,FALSE)</f>
        <v>10</v>
      </c>
      <c r="CL8" s="1">
        <f>VLOOKUP(CI8,BI8:BQ11,6,FALSE)</f>
        <v>13</v>
      </c>
      <c r="CM8" s="28" t="str">
        <f>IF(AND(CJ8=CJ11,CK8=CK11,CL11&gt;CL8),CI11,CI8)</f>
        <v>ESTORIL PRAIA</v>
      </c>
      <c r="CN8" s="1">
        <f>VLOOKUP(CM8,BI8:BQ11,9,FALSE)</f>
        <v>6</v>
      </c>
      <c r="CO8" s="1">
        <f>VLOOKUP(CM8,BI8:BQ11,8,FALSE)</f>
        <v>10</v>
      </c>
      <c r="CP8" s="1">
        <f>VLOOKUP(CM8,BI8:BQ11,6,FALSE)</f>
        <v>13</v>
      </c>
      <c r="CQ8" s="13" t="str">
        <f>CM8</f>
        <v>ESTORIL PRAIA</v>
      </c>
      <c r="CR8" s="26">
        <f>VLOOKUP(CQ8,$X$8:$AF$11,2,FALSE)</f>
        <v>2</v>
      </c>
      <c r="CS8" s="27">
        <f>VLOOKUP(CQ8,$X$8:$AF$11,3,FALSE)</f>
        <v>2</v>
      </c>
      <c r="CT8" s="27">
        <f>VLOOKUP(CQ8,$X$8:$AF$11,4,FALSE)</f>
        <v>0</v>
      </c>
      <c r="CU8" s="27">
        <f>VLOOKUP(CQ8,$X$8:$AF$11,5,FALSE)</f>
        <v>0</v>
      </c>
      <c r="CV8" s="27">
        <f>VLOOKUP(CQ8,$X$8:$AF$11,6,FALSE)</f>
        <v>13</v>
      </c>
      <c r="CW8" s="27">
        <f>VLOOKUP(CQ8,$X$8:$AF$11,7,FALSE)</f>
        <v>3</v>
      </c>
      <c r="CX8" s="27">
        <f>VLOOKUP(CQ8,$X$8:$AF$11,8,FALSE)</f>
        <v>10</v>
      </c>
      <c r="CY8" s="27">
        <f>VLOOKUP(CQ8,$X$8:$AF$11,9,FALSE)</f>
        <v>6</v>
      </c>
      <c r="DA8" s="1" t="str">
        <f>IF(ISNA(VLOOKUP(CQ8,K$6:L$29,1,FALSE))=TRUE,CM11,VLOOKUP(CQ8,K$6:L$29,1,FALSE))</f>
        <v>ESTORIL PRAIA</v>
      </c>
      <c r="DB8" s="1" t="str">
        <f>IF(ISNA(VLOOKUP(CQ8,K$6:L$29,2,FALSE))=TRUE,CM11,VLOOKUP(CQ8,K$6:L$29,2,FALSE))</f>
        <v>CENTRAL 32 "A"</v>
      </c>
      <c r="DD8" s="1" t="str">
        <f>IF(AND(CR9=CR8,CY9=CY8,DA9=CM9,DB9=CM8),DA9,CM8)</f>
        <v>ESTORIL PRAIA</v>
      </c>
      <c r="DE8" s="26">
        <f>VLOOKUP(DD8,$X$8:$AF$11,2,FALSE)</f>
        <v>2</v>
      </c>
      <c r="DF8" s="27">
        <f>VLOOKUP(DD8,$X$8:$AF$11,3,FALSE)</f>
        <v>2</v>
      </c>
      <c r="DG8" s="27">
        <f>VLOOKUP(DD8,$X$8:$AF$11,4,FALSE)</f>
        <v>0</v>
      </c>
      <c r="DH8" s="27">
        <f>VLOOKUP(DD8,$X$8:$AF$11,5,FALSE)</f>
        <v>0</v>
      </c>
      <c r="DI8" s="27">
        <f>VLOOKUP(DD8,$X$8:$AF$11,6,FALSE)</f>
        <v>13</v>
      </c>
      <c r="DJ8" s="27">
        <f>VLOOKUP(DD8,$X$8:$AF$11,7,FALSE)</f>
        <v>3</v>
      </c>
      <c r="DK8" s="27">
        <f>VLOOKUP(DD8,$X$8:$AF$11,8,FALSE)</f>
        <v>10</v>
      </c>
      <c r="DL8" s="27">
        <f>VLOOKUP(DD8,$X$8:$AF$11,9,FALSE)</f>
        <v>6</v>
      </c>
    </row>
    <row r="9" spans="2:116" ht="22.5" customHeight="1" x14ac:dyDescent="0.3">
      <c r="B9" s="89">
        <v>4</v>
      </c>
      <c r="C9" s="80">
        <v>46188</v>
      </c>
      <c r="D9" s="81">
        <v>0.75</v>
      </c>
      <c r="E9" s="136" t="s">
        <v>123</v>
      </c>
      <c r="F9" s="153">
        <v>1</v>
      </c>
      <c r="G9" s="153">
        <v>4</v>
      </c>
      <c r="H9" s="137" t="s">
        <v>91</v>
      </c>
      <c r="I9" s="158" t="s">
        <v>105</v>
      </c>
      <c r="J9" s="82" t="s">
        <v>9</v>
      </c>
      <c r="K9" s="6" t="str">
        <f t="shared" si="0"/>
        <v>ALCOITÃO</v>
      </c>
      <c r="L9" s="6" t="str">
        <f t="shared" si="1"/>
        <v>TRAJOUCE</v>
      </c>
      <c r="N9" s="143" t="s">
        <v>89</v>
      </c>
      <c r="O9" s="126">
        <f>SUM(P9:R9)</f>
        <v>2</v>
      </c>
      <c r="P9" s="127">
        <v>0</v>
      </c>
      <c r="Q9" s="127">
        <v>0</v>
      </c>
      <c r="R9" s="127">
        <v>2</v>
      </c>
      <c r="S9" s="127">
        <v>4</v>
      </c>
      <c r="T9" s="127">
        <v>9</v>
      </c>
      <c r="U9" s="127">
        <f>S9-T9</f>
        <v>-5</v>
      </c>
      <c r="V9" s="128">
        <v>0</v>
      </c>
      <c r="X9" s="14" t="s">
        <v>85</v>
      </c>
      <c r="Y9" s="15">
        <f>DCOUNT($E$5:$F$33,$F$5,$Y12:$Y13)+DCOUNT($G$5:$H$33,$G$5,$Y12:$Y13)</f>
        <v>0</v>
      </c>
      <c r="Z9" s="15">
        <f>COUNTIF($K$6:$K$41,Y13)</f>
        <v>0</v>
      </c>
      <c r="AA9" s="15">
        <f>Y9-Z9-AB9</f>
        <v>0</v>
      </c>
      <c r="AB9" s="15">
        <f>COUNTIF($L$6:$L$41,Y13)</f>
        <v>0</v>
      </c>
      <c r="AC9" s="15">
        <f>DSUM($E$5:$F$33,$F$5,$Y12:$Y13)+DSUM($G$5:$H$33,$G$5,$Y12:$Y13)</f>
        <v>0</v>
      </c>
      <c r="AD9" s="15">
        <f>DSUM($E$5:$G$33,$G$5,$Y12:$Y13)+DSUM($F$5:$H$33,$F$5,$Y12:$Y13)</f>
        <v>0</v>
      </c>
      <c r="AE9" s="15">
        <f>AC9-AD9</f>
        <v>0</v>
      </c>
      <c r="AF9" s="16">
        <f>Z9*3+AA9*1</f>
        <v>0</v>
      </c>
      <c r="AH9" s="31" t="str">
        <f>X9</f>
        <v>TORRE "A"</v>
      </c>
      <c r="AI9" s="32">
        <f>AF9</f>
        <v>0</v>
      </c>
      <c r="AJ9" s="30" t="str">
        <f>IF(AI9&lt;=AI8,AH9,AH8)</f>
        <v>TORRE "A"</v>
      </c>
      <c r="AK9" s="32">
        <f>VLOOKUP(AJ9,X8:AF11,9,FALSE)</f>
        <v>0</v>
      </c>
      <c r="AL9" s="10" t="str">
        <f>AJ9</f>
        <v>TORRE "A"</v>
      </c>
      <c r="AM9" s="32">
        <f>VLOOKUP(AL9,X8:AF11,9,FALSE)</f>
        <v>0</v>
      </c>
      <c r="AN9" s="10" t="str">
        <f>AL9</f>
        <v>TORRE "A"</v>
      </c>
      <c r="AO9" s="32">
        <f>VLOOKUP(AN9,X8:AF11,9,FALSE)</f>
        <v>0</v>
      </c>
      <c r="AP9" s="30" t="str">
        <f>IF(AO9&gt;=AO10,AN9,AN10)</f>
        <v>TORRE "A"</v>
      </c>
      <c r="AQ9" s="32">
        <f>VLOOKUP(AP9,X8:AF11,9,FALSE)</f>
        <v>0</v>
      </c>
      <c r="AR9" s="30" t="str">
        <f>IF(AQ9&gt;=AQ11,AP9,AP11)</f>
        <v>MARISTAS</v>
      </c>
      <c r="AS9" s="32">
        <f>VLOOKUP(AR9,X8:AF11,9,FALSE)</f>
        <v>6</v>
      </c>
      <c r="AU9" s="33"/>
      <c r="AV9" s="34" t="str">
        <f>AR9</f>
        <v>MARISTAS</v>
      </c>
      <c r="AW9" s="35">
        <f>AS9</f>
        <v>6</v>
      </c>
      <c r="AX9" s="32">
        <f>VLOOKUP(AV9,X8:AF11,8,FALSE)</f>
        <v>5</v>
      </c>
      <c r="AY9" s="30" t="str">
        <f>IF(AND(AW8=AW9,AX9&gt;AX8),AV8,AV9)</f>
        <v>MARISTAS</v>
      </c>
      <c r="AZ9" s="32">
        <f>VLOOKUP(AY9,X8:AF11,9,FALSE)</f>
        <v>6</v>
      </c>
      <c r="BA9" s="32">
        <f>VLOOKUP(AY9,X8:AF11,8,FALSE)</f>
        <v>5</v>
      </c>
      <c r="BB9" s="30" t="str">
        <f>IF(AND(AZ9=AZ10,BA10&gt;BA9),AY10,AY9)</f>
        <v>MARISTAS</v>
      </c>
      <c r="BC9" s="32"/>
      <c r="BD9" s="32"/>
      <c r="BF9" s="36">
        <f>AZ9</f>
        <v>6</v>
      </c>
      <c r="BG9" s="37" t="str">
        <f>BB9</f>
        <v>MARISTAS</v>
      </c>
      <c r="BI9" s="13" t="str">
        <f>BG9</f>
        <v>MARISTAS</v>
      </c>
      <c r="BJ9" s="26">
        <f>VLOOKUP(BI9,X8:AF11,2,FALSE)</f>
        <v>2</v>
      </c>
      <c r="BK9" s="27">
        <f>VLOOKUP(BI9,X8:AF11,3,FALSE)</f>
        <v>2</v>
      </c>
      <c r="BL9" s="27">
        <f>VLOOKUP(BI9,X8:AF11,4,FALSE)</f>
        <v>0</v>
      </c>
      <c r="BM9" s="27">
        <f>VLOOKUP(BI9,X8:AF11,5,FALSE)</f>
        <v>0</v>
      </c>
      <c r="BN9" s="27">
        <f>VLOOKUP(BI9,X8:AF11,6,FALSE)</f>
        <v>6</v>
      </c>
      <c r="BO9" s="27">
        <f>VLOOKUP(BI9,X8:AF11,7,FALSE)</f>
        <v>1</v>
      </c>
      <c r="BP9" s="27">
        <f>VLOOKUP(BI9,X8:AF11,8,FALSE)</f>
        <v>5</v>
      </c>
      <c r="BQ9" s="27">
        <f>VLOOKUP(BI9,X8:AF11,9,FALSE)</f>
        <v>6</v>
      </c>
      <c r="BR9" s="1" t="str">
        <f>BI9</f>
        <v>MARISTAS</v>
      </c>
      <c r="BS9" s="1">
        <f>VLOOKUP(BR9,BI8:BQ11,9,FALSE)</f>
        <v>6</v>
      </c>
      <c r="BT9" s="1">
        <f>VLOOKUP(BR9,BI8:BQ11,8,FALSE)</f>
        <v>5</v>
      </c>
      <c r="BU9" s="28" t="str">
        <f>IF(AND(BS8=BS9,BT9&gt;BT8),BR8,BR9)</f>
        <v>MARISTAS</v>
      </c>
      <c r="BV9" s="29">
        <f>VLOOKUP(BU9,BI8:BQ11,9,FALSE)</f>
        <v>6</v>
      </c>
      <c r="BW9" s="29">
        <f>VLOOKUP(BU9,BI8:BQ11,8,FALSE)</f>
        <v>5</v>
      </c>
      <c r="BX9" s="29" t="str">
        <f>IF(AND(BV9=BV11,BW11&gt;BW9),BU11,BU9)</f>
        <v>MARISTAS</v>
      </c>
      <c r="BY9" s="1">
        <f>VLOOKUP(BX9,BI8:BQ11,9,FALSE)</f>
        <v>6</v>
      </c>
      <c r="BZ9" s="12">
        <f>VLOOKUP(BX9,BI8:BQ11,8,FALSE)</f>
        <v>5</v>
      </c>
      <c r="CA9" s="1" t="str">
        <f>IF(AND(BY9=BY10,BZ10&gt;BZ9),BX10,BX9)</f>
        <v>MARISTAS</v>
      </c>
      <c r="CB9" s="1">
        <f>VLOOKUP(CA9,BI8:BQ11,9,FALSE)</f>
        <v>6</v>
      </c>
      <c r="CC9" s="1">
        <f>VLOOKUP(CA9,BI8:BQ11,8,FALSE)</f>
        <v>5</v>
      </c>
      <c r="CD9" s="12">
        <f>VLOOKUP(CA9,BI8:BQ11,6,FALSE)</f>
        <v>6</v>
      </c>
      <c r="CE9" s="28" t="str">
        <f>IF(AND(CB8=CB9,CC8=CC9,CD9&gt;CD8),CA8,CA9)</f>
        <v>MARISTAS</v>
      </c>
      <c r="CF9" s="1">
        <f>VLOOKUP(CE9,BI8:BQ11,9,FALSE)</f>
        <v>6</v>
      </c>
      <c r="CG9" s="1">
        <f>VLOOKUP(CE9,BI8:BQ11,8,FALSE)</f>
        <v>5</v>
      </c>
      <c r="CH9" s="1">
        <f>VLOOKUP(CE9,BI8:BQ11,6,FALSE)</f>
        <v>6</v>
      </c>
      <c r="CI9" s="29" t="str">
        <f>IF(AND(CF9=CF11,CG9=CG11,CH11&gt;CH9),CE11,CE9)</f>
        <v>MARISTAS</v>
      </c>
      <c r="CJ9" s="1">
        <f>VLOOKUP(CI9,BI8:BQ11,9,FALSE)</f>
        <v>6</v>
      </c>
      <c r="CK9" s="1">
        <f>VLOOKUP(CI9,BI8:BQ11,8,FALSE)</f>
        <v>5</v>
      </c>
      <c r="CL9" s="1">
        <f>VLOOKUP(CI9,BI8:BQ11,6,FALSE)</f>
        <v>6</v>
      </c>
      <c r="CM9" s="29" t="str">
        <f>IF(AND(CJ9=CJ10,CK9=CK10,CL10&gt;CL9),CI10,CI9)</f>
        <v>MARISTAS</v>
      </c>
      <c r="CN9" s="1">
        <f>VLOOKUP(CM9,BI8:BQ11,9,FALSE)</f>
        <v>6</v>
      </c>
      <c r="CO9" s="1">
        <f>VLOOKUP(CM9,BI8:BQ11,8,FALSE)</f>
        <v>5</v>
      </c>
      <c r="CP9" s="1">
        <f>VLOOKUP(CM9,BI8:BQ11,6,FALSE)</f>
        <v>6</v>
      </c>
      <c r="CQ9" s="13" t="str">
        <f>CM9</f>
        <v>MARISTAS</v>
      </c>
      <c r="CR9" s="26">
        <f>VLOOKUP(CQ9,$X$8:$AF$11,2,FALSE)</f>
        <v>2</v>
      </c>
      <c r="CS9" s="27">
        <f>VLOOKUP(CQ9,$X$8:$AF$11,3,FALSE)</f>
        <v>2</v>
      </c>
      <c r="CT9" s="27">
        <f>VLOOKUP(CQ9,$X$8:$AF$11,4,FALSE)</f>
        <v>0</v>
      </c>
      <c r="CU9" s="27">
        <f>VLOOKUP(CQ9,$X$8:$AF$11,5,FALSE)</f>
        <v>0</v>
      </c>
      <c r="CV9" s="27">
        <f>VLOOKUP(CQ9,$X$8:$AF$11,6,FALSE)</f>
        <v>6</v>
      </c>
      <c r="CW9" s="27">
        <f>VLOOKUP(CQ9,$X$8:$AF$11,7,FALSE)</f>
        <v>1</v>
      </c>
      <c r="CX9" s="27">
        <f>VLOOKUP(CQ9,$X$8:$AF$11,8,FALSE)</f>
        <v>5</v>
      </c>
      <c r="CY9" s="27">
        <f>VLOOKUP(CQ9,$X$8:$AF$11,9,FALSE)</f>
        <v>6</v>
      </c>
      <c r="DA9" s="1" t="str">
        <f>IF(ISNA(VLOOKUP(CQ9,K$6:L$29,1,FALSE))=TRUE,CM11,VLOOKUP(CQ9,K$6:L$29,1,FALSE))</f>
        <v>MARISTAS</v>
      </c>
      <c r="DB9" s="1" t="str">
        <f>IF(ISNA(VLOOKUP(CQ9,K$6:L$29,2,FALSE))=TRUE,CM11,VLOOKUP(CQ9,K$6:L$29,2,FALSE))</f>
        <v>TIRES</v>
      </c>
      <c r="DD9" s="1" t="str">
        <f>IF(DD8=CM9,CM8,IF(AND(CR10=CR9,CY10=CY9,DA10=CM10,DB10=CM9),DA10,CM9))</f>
        <v>MARISTAS</v>
      </c>
      <c r="DE9" s="26">
        <f>VLOOKUP(DD9,$X$8:$AF$11,2,FALSE)</f>
        <v>2</v>
      </c>
      <c r="DF9" s="27">
        <f>VLOOKUP(DD9,$X$8:$AF$11,3,FALSE)</f>
        <v>2</v>
      </c>
      <c r="DG9" s="27">
        <f>VLOOKUP(DD9,$X$8:$AF$11,4,FALSE)</f>
        <v>0</v>
      </c>
      <c r="DH9" s="27">
        <f>VLOOKUP(DD9,$X$8:$AF$11,5,FALSE)</f>
        <v>0</v>
      </c>
      <c r="DI9" s="27">
        <f>VLOOKUP(DD9,$X$8:$AF$11,6,FALSE)</f>
        <v>6</v>
      </c>
      <c r="DJ9" s="27">
        <f>VLOOKUP(DD9,$X$8:$AF$11,7,FALSE)</f>
        <v>1</v>
      </c>
      <c r="DK9" s="27">
        <f>VLOOKUP(DD9,$X$8:$AF$11,8,FALSE)</f>
        <v>5</v>
      </c>
      <c r="DL9" s="27">
        <f>VLOOKUP(DD9,$X$8:$AF$11,9,FALSE)</f>
        <v>6</v>
      </c>
    </row>
    <row r="10" spans="2:116" ht="22.5" customHeight="1" x14ac:dyDescent="0.3">
      <c r="B10" s="89">
        <v>5</v>
      </c>
      <c r="C10" s="83">
        <v>46188</v>
      </c>
      <c r="D10" s="84">
        <v>0.75</v>
      </c>
      <c r="E10" s="138" t="s">
        <v>124</v>
      </c>
      <c r="F10" s="153">
        <v>6</v>
      </c>
      <c r="G10" s="153">
        <v>1</v>
      </c>
      <c r="H10" s="139" t="s">
        <v>132</v>
      </c>
      <c r="I10" s="159" t="s">
        <v>65</v>
      </c>
      <c r="J10" s="85" t="s">
        <v>10</v>
      </c>
      <c r="K10" s="6" t="str">
        <f>IF(F10&lt;&gt;"",IF(F10&gt;G10,E10,IF(G10&gt;F10,H10,"Empate")),"")</f>
        <v>CARCAVELOS</v>
      </c>
      <c r="L10" s="6" t="str">
        <f>IF(F10&lt;&gt;"",IF(F10&lt;G10,E10,IF(G10&lt;F10,H10,"Empate")),"")</f>
        <v>CENTRAL 32 "B"</v>
      </c>
      <c r="N10" s="155" t="s">
        <v>131</v>
      </c>
      <c r="O10" s="129">
        <f>SUM(P10:R10)</f>
        <v>2</v>
      </c>
      <c r="P10" s="130">
        <v>0</v>
      </c>
      <c r="Q10" s="130">
        <v>0</v>
      </c>
      <c r="R10" s="130">
        <v>2</v>
      </c>
      <c r="S10" s="130">
        <v>0</v>
      </c>
      <c r="T10" s="130">
        <v>10</v>
      </c>
      <c r="U10" s="130">
        <f>S10-T10</f>
        <v>-10</v>
      </c>
      <c r="V10" s="131">
        <v>0</v>
      </c>
      <c r="X10" s="14" t="s">
        <v>86</v>
      </c>
      <c r="Y10" s="15">
        <f>DCOUNT($E$5:$F$33,$F$5,$Z12:$Z13)+DCOUNT($G$5:$H$33,$G$5,$Z12:$Z13)</f>
        <v>2</v>
      </c>
      <c r="Z10" s="15">
        <f>COUNTIF($K$6:$K$41,Z13)</f>
        <v>0</v>
      </c>
      <c r="AA10" s="15">
        <f>Y10-Z10-AB10</f>
        <v>0</v>
      </c>
      <c r="AB10" s="15">
        <f>COUNTIF($L$6:$L$41,Z13)</f>
        <v>2</v>
      </c>
      <c r="AC10" s="15">
        <f>DSUM($E$5:$F$33,$F$5,$Z12:$Z13)+DSUM($G$5:$H$33,$G$5,$Z12:$Z13)</f>
        <v>3</v>
      </c>
      <c r="AD10" s="15">
        <f>DSUM($E$5:$G$33,$G$5,$Z12:$Z13)+DSUM($F$5:$H$33,$F$5,$Z12:$Z13)</f>
        <v>7</v>
      </c>
      <c r="AE10" s="15">
        <f>AC10-AD10</f>
        <v>-4</v>
      </c>
      <c r="AF10" s="16">
        <f>Z10*3+AA10*1</f>
        <v>0</v>
      </c>
      <c r="AH10" s="31" t="str">
        <f>X10</f>
        <v>SINTRENSE "B"</v>
      </c>
      <c r="AI10" s="32">
        <f>AF10</f>
        <v>0</v>
      </c>
      <c r="AJ10" s="10" t="str">
        <f>AH10</f>
        <v>SINTRENSE "B"</v>
      </c>
      <c r="AK10" s="32">
        <f>VLOOKUP(AJ10,X8:AF11,9,FALSE)</f>
        <v>0</v>
      </c>
      <c r="AL10" s="30" t="str">
        <f>IF(AK10&lt;=AK8,AJ10,AJ8)</f>
        <v>SINTRENSE "B"</v>
      </c>
      <c r="AM10" s="32">
        <f>VLOOKUP(AL10,X8:AF11,9,FALSE)</f>
        <v>0</v>
      </c>
      <c r="AN10" s="10" t="str">
        <f>AL10</f>
        <v>SINTRENSE "B"</v>
      </c>
      <c r="AO10" s="32">
        <f>VLOOKUP(AN10,X8:AF11,9,FALSE)</f>
        <v>0</v>
      </c>
      <c r="AP10" s="30" t="str">
        <f>IF(AO10&lt;=AO9,AN10,AN9)</f>
        <v>SINTRENSE "B"</v>
      </c>
      <c r="AQ10" s="32">
        <f>VLOOKUP(AP10,X8:AF11,9,FALSE)</f>
        <v>0</v>
      </c>
      <c r="AR10" s="10" t="str">
        <f>AP10</f>
        <v>SINTRENSE "B"</v>
      </c>
      <c r="AS10" s="32">
        <f>VLOOKUP(AR10,X8:AF11,9,FALSE)</f>
        <v>0</v>
      </c>
      <c r="AT10" s="30" t="str">
        <f>IF(AS10&gt;=AS11,AR10,AR11)</f>
        <v>SINTRENSE "B"</v>
      </c>
      <c r="AU10" s="38">
        <f>VLOOKUP(AT10,X8:AF11,9,FALSE)</f>
        <v>0</v>
      </c>
      <c r="AV10" s="34" t="str">
        <f>AT10</f>
        <v>SINTRENSE "B"</v>
      </c>
      <c r="AW10" s="35">
        <f>AU10</f>
        <v>0</v>
      </c>
      <c r="AX10" s="32">
        <f>VLOOKUP(AV10,X8:AF11,8,FALSE)</f>
        <v>-4</v>
      </c>
      <c r="AY10" s="10" t="str">
        <f>AV10</f>
        <v>SINTRENSE "B"</v>
      </c>
      <c r="AZ10" s="32">
        <f>VLOOKUP(AY10,X8:AF11,9,FALSE)</f>
        <v>0</v>
      </c>
      <c r="BA10" s="32">
        <f>VLOOKUP(AY10,X8:AF11,8,FALSE)</f>
        <v>-4</v>
      </c>
      <c r="BB10" s="30" t="str">
        <f>IF(AND(AZ9=AZ10,BA10&gt;BA9),AY9,AY10)</f>
        <v>SINTRENSE "B"</v>
      </c>
      <c r="BC10" s="32">
        <f>VLOOKUP(BB10,X8:AF11,9,FALSE)</f>
        <v>0</v>
      </c>
      <c r="BD10" s="32">
        <f>VLOOKUP(BB10,X8:AF11,8,FALSE)</f>
        <v>-4</v>
      </c>
      <c r="BE10" s="30" t="str">
        <f>IF(AND(BC10=BC11,BD11&gt;BD10),BB11,BB10)</f>
        <v>TORRE "A"</v>
      </c>
      <c r="BF10" s="36">
        <f>BC10</f>
        <v>0</v>
      </c>
      <c r="BG10" s="37" t="str">
        <f>BE10</f>
        <v>TORRE "A"</v>
      </c>
      <c r="BI10" s="13" t="str">
        <f>BG10</f>
        <v>TORRE "A"</v>
      </c>
      <c r="BJ10" s="26">
        <f>VLOOKUP(BI10,X8:AF11,2,FALSE)</f>
        <v>0</v>
      </c>
      <c r="BK10" s="27">
        <f>VLOOKUP(BI10,X8:AF11,3,FALSE)</f>
        <v>0</v>
      </c>
      <c r="BL10" s="27">
        <f>VLOOKUP(BI10,X8:AF11,4,FALSE)</f>
        <v>0</v>
      </c>
      <c r="BM10" s="27">
        <f>VLOOKUP(BI10,X8:AF11,5,FALSE)</f>
        <v>0</v>
      </c>
      <c r="BN10" s="27">
        <f>VLOOKUP(BI10,X8:AF11,6,FALSE)</f>
        <v>0</v>
      </c>
      <c r="BO10" s="27">
        <f>VLOOKUP(BI10,X8:AF11,7,FALSE)</f>
        <v>0</v>
      </c>
      <c r="BP10" s="27">
        <f>VLOOKUP(BI10,X8:AF11,8,FALSE)</f>
        <v>0</v>
      </c>
      <c r="BQ10" s="27">
        <f>VLOOKUP(BI10,X8:AF11,9,FALSE)</f>
        <v>0</v>
      </c>
      <c r="BR10" s="1" t="str">
        <f>BI10</f>
        <v>TORRE "A"</v>
      </c>
      <c r="BS10" s="1">
        <f>VLOOKUP(BR10,BI8:BQ11,9,FALSE)</f>
        <v>0</v>
      </c>
      <c r="BT10" s="1">
        <f>VLOOKUP(BR10,BI8:BQ11,8,FALSE)</f>
        <v>0</v>
      </c>
      <c r="BU10" s="29" t="str">
        <f>IF(AND(BS10=BS11,BT11&gt;BT10),BR11,BR10)</f>
        <v>TORRE "A"</v>
      </c>
      <c r="BV10" s="29">
        <f>VLOOKUP(BU10,BI8:BQ11,9,FALSE)</f>
        <v>0</v>
      </c>
      <c r="BW10" s="29">
        <f>VLOOKUP(BU10,BI8:BQ11,8,FALSE)</f>
        <v>0</v>
      </c>
      <c r="BX10" s="28" t="str">
        <f>IF(AND(BV8=BV10,BW10&gt;BW8),BU8,BU10)</f>
        <v>TORRE "A"</v>
      </c>
      <c r="BY10" s="1">
        <f>VLOOKUP(BX10,BI8:BQ11,9,FALSE)</f>
        <v>0</v>
      </c>
      <c r="BZ10" s="12">
        <f>VLOOKUP(BX10,BI8:BQ11,8,FALSE)</f>
        <v>0</v>
      </c>
      <c r="CA10" s="1" t="str">
        <f>IF(AND(BY9=BY10,BZ10&gt;BZ9),BX9,BX10)</f>
        <v>TORRE "A"</v>
      </c>
      <c r="CB10" s="1">
        <f>VLOOKUP(CA10,BI8:BQ11,9,FALSE)</f>
        <v>0</v>
      </c>
      <c r="CC10" s="1">
        <f>VLOOKUP(CA10,BI8:BQ11,8,FALSE)</f>
        <v>0</v>
      </c>
      <c r="CD10" s="12">
        <f>VLOOKUP(CA10,BI8:BQ11,6,FALSE)</f>
        <v>0</v>
      </c>
      <c r="CE10" s="29" t="str">
        <f>IF(AND(CB10=CB11,CC10=CC11,CD11&gt;CD10),CA11,CA10)</f>
        <v>TORRE "A"</v>
      </c>
      <c r="CF10" s="1">
        <f>VLOOKUP(CE10,BI8:BQ11,9,FALSE)</f>
        <v>0</v>
      </c>
      <c r="CG10" s="1">
        <f>VLOOKUP(CE10,BI8:BQ11,8,FALSE)</f>
        <v>0</v>
      </c>
      <c r="CH10" s="1">
        <f>VLOOKUP(CE10,BI8:BQ11,6,FALSE)</f>
        <v>0</v>
      </c>
      <c r="CI10" s="28" t="str">
        <f>IF(AND(CF8=CF10,CG8=CG10,CH10&gt;CH8),CE8,CE10)</f>
        <v>TORRE "A"</v>
      </c>
      <c r="CJ10" s="1">
        <f>VLOOKUP(CI10,BI8:BQ11,9,FALSE)</f>
        <v>0</v>
      </c>
      <c r="CK10" s="1">
        <f>VLOOKUP(CI10,BI8:BQ11,8,FALSE)</f>
        <v>0</v>
      </c>
      <c r="CL10" s="1">
        <f>VLOOKUP(CI10,BI8:BQ11,6,FALSE)</f>
        <v>0</v>
      </c>
      <c r="CM10" s="29" t="str">
        <f>IF(AND(CJ9=CJ10,CK9=CK10,CL10&gt;CL9),CI9,CI10)</f>
        <v>TORRE "A"</v>
      </c>
      <c r="CN10" s="1">
        <f>VLOOKUP(CM10,BI8:BQ11,9,FALSE)</f>
        <v>0</v>
      </c>
      <c r="CO10" s="1">
        <f>VLOOKUP(CM10,BI8:BQ11,8,FALSE)</f>
        <v>0</v>
      </c>
      <c r="CP10" s="1">
        <f>VLOOKUP(CM10,BI8:BQ11,6,FALSE)</f>
        <v>0</v>
      </c>
      <c r="CQ10" s="13" t="str">
        <f>CM10</f>
        <v>TORRE "A"</v>
      </c>
      <c r="CR10" s="26">
        <f>VLOOKUP(CQ10,$X$8:$AF$11,2,FALSE)</f>
        <v>0</v>
      </c>
      <c r="CS10" s="27">
        <f>VLOOKUP(CQ10,$X$8:$AF$11,3,FALSE)</f>
        <v>0</v>
      </c>
      <c r="CT10" s="27">
        <f>VLOOKUP(CQ10,$X$8:$AF$11,4,FALSE)</f>
        <v>0</v>
      </c>
      <c r="CU10" s="27">
        <f>VLOOKUP(CQ10,$X$8:$AF$11,5,FALSE)</f>
        <v>0</v>
      </c>
      <c r="CV10" s="27">
        <f>VLOOKUP(CQ10,$X$8:$AF$11,6,FALSE)</f>
        <v>0</v>
      </c>
      <c r="CW10" s="27">
        <f>VLOOKUP(CQ10,$X$8:$AF$11,7,FALSE)</f>
        <v>0</v>
      </c>
      <c r="CX10" s="27">
        <f>VLOOKUP(CQ10,$X$8:$AF$11,8,FALSE)</f>
        <v>0</v>
      </c>
      <c r="CY10" s="27">
        <f>VLOOKUP(CQ10,$X$8:$AF$11,9,FALSE)</f>
        <v>0</v>
      </c>
      <c r="DA10" s="1" t="str">
        <f>IF(ISNA(VLOOKUP(CQ10,K$6:L$29,1,FALSE))=TRUE,CM11,VLOOKUP(CQ10,K$6:L$29,1,FALSE))</f>
        <v>SINTRENSE "B"</v>
      </c>
      <c r="DB10" s="1" t="str">
        <f>IF(ISNA(VLOOKUP(CQ10,K$6:L$29,2,FALSE))=TRUE,CM11,VLOOKUP(CQ10,K$6:L$29,2,FALSE))</f>
        <v>SINTRENSE "B"</v>
      </c>
      <c r="DD10" s="1" t="str">
        <f>IF(DD9=CM10,CM9,IF(AND(CR11=CR10,CY11=CY10,DA11=CM11,DB11=CM10),DA11,CM10))</f>
        <v>TORRE "A"</v>
      </c>
      <c r="DE10" s="26">
        <f>VLOOKUP(DD10,$X$8:$AF$11,2,FALSE)</f>
        <v>0</v>
      </c>
      <c r="DF10" s="27">
        <f>VLOOKUP(DD10,$X$8:$AF$11,3,FALSE)</f>
        <v>0</v>
      </c>
      <c r="DG10" s="27">
        <f>VLOOKUP(DD10,$X$8:$AF$11,4,FALSE)</f>
        <v>0</v>
      </c>
      <c r="DH10" s="27">
        <f>VLOOKUP(DD10,$X$8:$AF$11,5,FALSE)</f>
        <v>0</v>
      </c>
      <c r="DI10" s="27">
        <f>VLOOKUP(DD10,$X$8:$AF$11,6,FALSE)</f>
        <v>0</v>
      </c>
      <c r="DJ10" s="27">
        <f>VLOOKUP(DD10,$X$8:$AF$11,7,FALSE)</f>
        <v>0</v>
      </c>
      <c r="DK10" s="27">
        <f>VLOOKUP(DD10,$X$8:$AF$11,8,FALSE)</f>
        <v>0</v>
      </c>
      <c r="DL10" s="27">
        <f>VLOOKUP(DD10,$X$8:$AF$11,9,FALSE)</f>
        <v>0</v>
      </c>
    </row>
    <row r="11" spans="2:116" ht="22.5" customHeight="1" x14ac:dyDescent="0.3">
      <c r="B11" s="89">
        <v>6</v>
      </c>
      <c r="C11" s="83">
        <v>46188</v>
      </c>
      <c r="D11" s="84">
        <v>0.75</v>
      </c>
      <c r="E11" s="138" t="s">
        <v>97</v>
      </c>
      <c r="F11" s="153">
        <v>7</v>
      </c>
      <c r="G11" s="153">
        <v>0</v>
      </c>
      <c r="H11" s="139" t="s">
        <v>90</v>
      </c>
      <c r="I11" s="159" t="s">
        <v>100</v>
      </c>
      <c r="J11" s="85" t="s">
        <v>10</v>
      </c>
      <c r="K11" s="6" t="str">
        <f t="shared" si="0"/>
        <v>ESTORIL AC</v>
      </c>
      <c r="L11" s="6" t="str">
        <f t="shared" si="1"/>
        <v>S. JOÃO BRITO</v>
      </c>
      <c r="O11" s="60"/>
      <c r="P11" s="60"/>
      <c r="Q11" s="60"/>
      <c r="R11" s="60"/>
      <c r="S11" s="60"/>
      <c r="T11" s="60"/>
      <c r="U11" s="60"/>
      <c r="V11" s="60"/>
      <c r="X11" s="4" t="s">
        <v>87</v>
      </c>
      <c r="Y11" s="39">
        <f>DCOUNT($E$5:$F$33,$F$5,$AA12:$AA13)+DCOUNT($G$5:$H$33,$G$5,$AA12:$AA13)</f>
        <v>2</v>
      </c>
      <c r="Z11" s="39">
        <f>COUNTIF($K$6:$K$41,AA13)</f>
        <v>2</v>
      </c>
      <c r="AA11" s="39">
        <f>Y11-Z11-AB11</f>
        <v>0</v>
      </c>
      <c r="AB11" s="39">
        <f>COUNTIF($L$6:$L$41,AA13)</f>
        <v>0</v>
      </c>
      <c r="AC11" s="39">
        <f>DSUM($E$5:$F$33,$F$5,$AA12:$AA13)+DSUM($G$5:$H$33,$G$5,$AA12:$AA13)</f>
        <v>6</v>
      </c>
      <c r="AD11" s="39">
        <f>DSUM($E$5:$G$33,$G$5,$AA12:$AA13)+DSUM($F$5:$H$33,$F$5,$AA12:$AA13)</f>
        <v>1</v>
      </c>
      <c r="AE11" s="39">
        <f>AC11-AD11</f>
        <v>5</v>
      </c>
      <c r="AF11" s="40">
        <f>Z11*3+AA11*1</f>
        <v>6</v>
      </c>
      <c r="AH11" s="41" t="str">
        <f>X11</f>
        <v>MARISTAS</v>
      </c>
      <c r="AI11" s="42">
        <f>AF11</f>
        <v>6</v>
      </c>
      <c r="AJ11" s="43" t="str">
        <f>AH11</f>
        <v>MARISTAS</v>
      </c>
      <c r="AK11" s="42">
        <f>VLOOKUP(AJ11,X8:AF11,9,FALSE)</f>
        <v>6</v>
      </c>
      <c r="AL11" s="43" t="str">
        <f>AJ11</f>
        <v>MARISTAS</v>
      </c>
      <c r="AM11" s="42">
        <f>VLOOKUP(AL11,X8:AF11,9,FALSE)</f>
        <v>6</v>
      </c>
      <c r="AN11" s="44" t="str">
        <f>IF(AM11&lt;=AM8,AL11,AL8)</f>
        <v>MARISTAS</v>
      </c>
      <c r="AO11" s="42">
        <f>VLOOKUP(AN11,X8:AF11,9,FALSE)</f>
        <v>6</v>
      </c>
      <c r="AP11" s="43" t="str">
        <f>AN11</f>
        <v>MARISTAS</v>
      </c>
      <c r="AQ11" s="42">
        <f>VLOOKUP(AP11,X8:AF11,9,FALSE)</f>
        <v>6</v>
      </c>
      <c r="AR11" s="44" t="str">
        <f>IF(AQ11&lt;=AQ9,AP11,AP9)</f>
        <v>TORRE "A"</v>
      </c>
      <c r="AS11" s="42">
        <f>VLOOKUP(AR11,X8:AF11,9,FALSE)</f>
        <v>0</v>
      </c>
      <c r="AT11" s="44" t="str">
        <f>IF(AS11&lt;=AS10,AR11,AR10)</f>
        <v>TORRE "A"</v>
      </c>
      <c r="AU11" s="45">
        <f>VLOOKUP(AT11,X8:AF11,9,FALSE)</f>
        <v>0</v>
      </c>
      <c r="AV11" s="46" t="str">
        <f>AT11</f>
        <v>TORRE "A"</v>
      </c>
      <c r="AW11" s="47">
        <f>AU11</f>
        <v>0</v>
      </c>
      <c r="AX11" s="42">
        <f>VLOOKUP(AV11,X8:AF11,8,FALSE)</f>
        <v>0</v>
      </c>
      <c r="AY11" s="43" t="str">
        <f>AV11</f>
        <v>TORRE "A"</v>
      </c>
      <c r="AZ11" s="42">
        <f>VLOOKUP(AY11,X8:AF11,9,FALSE)</f>
        <v>0</v>
      </c>
      <c r="BA11" s="42">
        <f>VLOOKUP(AY11,X8:AF11,8,FALSE)</f>
        <v>0</v>
      </c>
      <c r="BB11" s="43" t="str">
        <f>AY11</f>
        <v>TORRE "A"</v>
      </c>
      <c r="BC11" s="42">
        <f>VLOOKUP(BB11,X8:AF11,9,FALSE)</f>
        <v>0</v>
      </c>
      <c r="BD11" s="42">
        <f>VLOOKUP(BB11,X8:AF11,8,FALSE)</f>
        <v>0</v>
      </c>
      <c r="BE11" s="44" t="str">
        <f>IF(AND(BC10=BC11,BD11&gt;BD10),BB10,BB11)</f>
        <v>SINTRENSE "B"</v>
      </c>
      <c r="BF11" s="48">
        <f>VLOOKUP(BE11,X8:AF11,9,FALSE)</f>
        <v>0</v>
      </c>
      <c r="BG11" s="49" t="str">
        <f>BE11</f>
        <v>SINTRENSE "B"</v>
      </c>
      <c r="BI11" s="13" t="str">
        <f>BG11</f>
        <v>SINTRENSE "B"</v>
      </c>
      <c r="BJ11" s="26">
        <f>VLOOKUP(BI11,X8:AF11,2,FALSE)</f>
        <v>2</v>
      </c>
      <c r="BK11" s="27">
        <f>VLOOKUP(BI11,X8:AF11,3,FALSE)</f>
        <v>0</v>
      </c>
      <c r="BL11" s="27">
        <f>VLOOKUP(BI11,X8:AF11,4,FALSE)</f>
        <v>0</v>
      </c>
      <c r="BM11" s="27">
        <f>VLOOKUP(BI11,X8:AF11,5,FALSE)</f>
        <v>2</v>
      </c>
      <c r="BN11" s="27">
        <f>VLOOKUP(BI11,X8:AF11,6,FALSE)</f>
        <v>3</v>
      </c>
      <c r="BO11" s="27">
        <f>VLOOKUP(BI11,X8:AF11,7,FALSE)</f>
        <v>7</v>
      </c>
      <c r="BP11" s="27">
        <f>VLOOKUP(BI11,X8:AF11,8,FALSE)</f>
        <v>-4</v>
      </c>
      <c r="BQ11" s="27">
        <f>VLOOKUP(BI11,X8:AF11,9,FALSE)</f>
        <v>0</v>
      </c>
      <c r="BR11" s="1" t="str">
        <f>BI11</f>
        <v>SINTRENSE "B"</v>
      </c>
      <c r="BS11" s="1">
        <f>VLOOKUP(BR11,BI8:BQ11,9,FALSE)</f>
        <v>0</v>
      </c>
      <c r="BT11" s="1">
        <f>VLOOKUP(BR11,BI8:BQ11,8,FALSE)</f>
        <v>-4</v>
      </c>
      <c r="BU11" s="29" t="str">
        <f>IF(AND(BS10=BS11,BT11&gt;BT10),BR10,BR11)</f>
        <v>SINTRENSE "B"</v>
      </c>
      <c r="BV11" s="29">
        <f>VLOOKUP(BU11,BI8:BQ11,9,FALSE)</f>
        <v>0</v>
      </c>
      <c r="BW11" s="29">
        <f>VLOOKUP(BU11,BI8:BQ11,8,FALSE)</f>
        <v>-4</v>
      </c>
      <c r="BX11" s="29" t="str">
        <f>IF(AND(BV9=BV11,BW11&gt;BW9),BU9,BU11)</f>
        <v>SINTRENSE "B"</v>
      </c>
      <c r="BY11" s="1">
        <f>VLOOKUP(BX11,BI8:BQ11,9,FALSE)</f>
        <v>0</v>
      </c>
      <c r="BZ11" s="12">
        <f>VLOOKUP(BX11,BI8:BQ11,8,FALSE)</f>
        <v>-4</v>
      </c>
      <c r="CA11" s="30" t="str">
        <f>IF(AND(BY8=BY11,BZ11&gt;BZ8),BX8,BX11)</f>
        <v>SINTRENSE "B"</v>
      </c>
      <c r="CB11" s="1">
        <f>VLOOKUP(CA11,BI8:BQ11,9,FALSE)</f>
        <v>0</v>
      </c>
      <c r="CC11" s="1">
        <f>VLOOKUP(CA11,BI8:BQ11,8,FALSE)</f>
        <v>-4</v>
      </c>
      <c r="CD11" s="12">
        <f>VLOOKUP(CA11,BI8:BQ11,6,FALSE)</f>
        <v>3</v>
      </c>
      <c r="CE11" s="29" t="str">
        <f>IF(AND(CB10=CB11,CC10=CC11,CD11&gt;CD10),CA10,CA11)</f>
        <v>SINTRENSE "B"</v>
      </c>
      <c r="CF11" s="1">
        <f>VLOOKUP(CE11,BI8:BQ11,9,FALSE)</f>
        <v>0</v>
      </c>
      <c r="CG11" s="1">
        <f>VLOOKUP(CE11,BI8:BQ11,8,FALSE)</f>
        <v>-4</v>
      </c>
      <c r="CH11" s="1">
        <f>VLOOKUP(CE11,BI8:BQ11,6,FALSE)</f>
        <v>3</v>
      </c>
      <c r="CI11" s="29" t="str">
        <f>IF(AND(CF9=CF11,CG9=CG11,CH11&gt;CH9),CE9,CE11)</f>
        <v>SINTRENSE "B"</v>
      </c>
      <c r="CJ11" s="1">
        <f>VLOOKUP(CI11,BI8:BQ11,9,FALSE)</f>
        <v>0</v>
      </c>
      <c r="CK11" s="1">
        <f>VLOOKUP(CI11,BI8:BQ11,8,FALSE)</f>
        <v>-4</v>
      </c>
      <c r="CL11" s="1">
        <f>VLOOKUP(CI11,BI8:BQ11,6,FALSE)</f>
        <v>3</v>
      </c>
      <c r="CM11" s="28" t="str">
        <f>IF(AND(CJ8=CJ11,CK8=CK11,CL11&gt;CL8),CI8,CI11)</f>
        <v>SINTRENSE "B"</v>
      </c>
      <c r="CN11" s="1">
        <f>VLOOKUP(CM11,BI8:BQ11,9,FALSE)</f>
        <v>0</v>
      </c>
      <c r="CO11" s="1">
        <f>VLOOKUP(CM11,BI8:BQ11,8,FALSE)</f>
        <v>-4</v>
      </c>
      <c r="CP11" s="1">
        <f>VLOOKUP(CM11,BI8:BQ11,6,FALSE)</f>
        <v>3</v>
      </c>
      <c r="CQ11" s="13" t="str">
        <f>CM11</f>
        <v>SINTRENSE "B"</v>
      </c>
      <c r="CR11" s="26">
        <f>VLOOKUP(CQ11,$X$8:$AF$11,2,FALSE)</f>
        <v>2</v>
      </c>
      <c r="CS11" s="27">
        <f>VLOOKUP(CQ11,$X$8:$AF$11,3,FALSE)</f>
        <v>0</v>
      </c>
      <c r="CT11" s="27">
        <f>VLOOKUP(CQ11,$X$8:$AF$11,4,FALSE)</f>
        <v>0</v>
      </c>
      <c r="CU11" s="27">
        <f>VLOOKUP(CQ11,$X$8:$AF$11,5,FALSE)</f>
        <v>2</v>
      </c>
      <c r="CV11" s="27">
        <f>VLOOKUP(CQ11,$X$8:$AF$11,6,FALSE)</f>
        <v>3</v>
      </c>
      <c r="CW11" s="27">
        <f>VLOOKUP(CQ11,$X$8:$AF$11,7,FALSE)</f>
        <v>7</v>
      </c>
      <c r="CX11" s="27">
        <f>VLOOKUP(CQ11,$X$8:$AF$11,8,FALSE)</f>
        <v>-4</v>
      </c>
      <c r="CY11" s="27">
        <f>VLOOKUP(CQ11,$X$8:$AF$11,9,FALSE)</f>
        <v>0</v>
      </c>
      <c r="DA11" s="1" t="str">
        <f>IF(ISNA(VLOOKUP(CQ11,K$6:L$29,1,FALSE))=TRUE,CM11,VLOOKUP(CQ11,K$6:L$29,1,FALSE))</f>
        <v>SINTRENSE "B"</v>
      </c>
      <c r="DB11" s="1" t="str">
        <f>IF(ISNA(VLOOKUP(CQ11,K$6:L$29,2,FALSE))=TRUE,CM11,VLOOKUP(CQ11,K$6:L$29,2,FALSE))</f>
        <v>SINTRENSE "B"</v>
      </c>
      <c r="DD11" s="1" t="str">
        <f>IF(DD10=CM11,CM10,IF(AND(CR12=CR11,CY12=CY11,DA12=CM12,DB12=CM11),DA12,CM11))</f>
        <v>SINTRENSE "B"</v>
      </c>
      <c r="DE11" s="26">
        <f>VLOOKUP(DD11,$X$8:$AF$11,2,FALSE)</f>
        <v>2</v>
      </c>
      <c r="DF11" s="27">
        <f>VLOOKUP(DD11,$X$8:$AF$11,3,FALSE)</f>
        <v>0</v>
      </c>
      <c r="DG11" s="27">
        <f>VLOOKUP(DD11,$X$8:$AF$11,4,FALSE)</f>
        <v>0</v>
      </c>
      <c r="DH11" s="27">
        <f>VLOOKUP(DD11,$X$8:$AF$11,5,FALSE)</f>
        <v>2</v>
      </c>
      <c r="DI11" s="27">
        <f>VLOOKUP(DD11,$X$8:$AF$11,6,FALSE)</f>
        <v>3</v>
      </c>
      <c r="DJ11" s="27">
        <f>VLOOKUP(DD11,$X$8:$AF$11,7,FALSE)</f>
        <v>7</v>
      </c>
      <c r="DK11" s="27">
        <f>VLOOKUP(DD11,$X$8:$AF$11,8,FALSE)</f>
        <v>-4</v>
      </c>
      <c r="DL11" s="27">
        <f>VLOOKUP(DD11,$X$8:$AF$11,9,FALSE)</f>
        <v>0</v>
      </c>
    </row>
    <row r="12" spans="2:116" ht="22.5" customHeight="1" x14ac:dyDescent="0.3">
      <c r="B12" s="89">
        <v>7</v>
      </c>
      <c r="C12" s="178">
        <v>46188</v>
      </c>
      <c r="D12" s="179">
        <v>0.75</v>
      </c>
      <c r="E12" s="140" t="s">
        <v>96</v>
      </c>
      <c r="F12" s="153">
        <v>4</v>
      </c>
      <c r="G12" s="153">
        <v>3</v>
      </c>
      <c r="H12" s="141" t="s">
        <v>86</v>
      </c>
      <c r="I12" s="160" t="s">
        <v>80</v>
      </c>
      <c r="J12" s="87" t="s">
        <v>11</v>
      </c>
      <c r="K12" s="6" t="str">
        <f>IF(F12&lt;&gt;"",IF(F12&gt;G12,E12,IF(G12&gt;F12,H12,"Empate")),"")</f>
        <v>REAL SC</v>
      </c>
      <c r="L12" s="6" t="str">
        <f>IF(F12&lt;&gt;"",IF(F12&lt;G12,E12,IF(G12&lt;F12,H12,"Empate")),"")</f>
        <v>SINTRENSE "B"</v>
      </c>
      <c r="N12" s="92" t="s">
        <v>9</v>
      </c>
      <c r="O12" s="56" t="s">
        <v>16</v>
      </c>
      <c r="P12" s="57" t="s">
        <v>17</v>
      </c>
      <c r="Q12" s="57" t="s">
        <v>12</v>
      </c>
      <c r="R12" s="57" t="s">
        <v>11</v>
      </c>
      <c r="S12" s="57" t="s">
        <v>3</v>
      </c>
      <c r="T12" s="57" t="s">
        <v>4</v>
      </c>
      <c r="U12" s="57" t="s">
        <v>18</v>
      </c>
      <c r="V12" s="58" t="s">
        <v>19</v>
      </c>
      <c r="X12" s="50" t="s">
        <v>74</v>
      </c>
      <c r="Y12" s="50" t="s">
        <v>74</v>
      </c>
      <c r="Z12" s="50" t="s">
        <v>74</v>
      </c>
      <c r="AA12" s="50" t="s">
        <v>74</v>
      </c>
      <c r="AB12" s="15"/>
      <c r="AC12" s="50"/>
      <c r="AD12" s="50"/>
      <c r="AE12" s="50"/>
      <c r="AF12" s="15"/>
    </row>
    <row r="13" spans="2:116" ht="22.5" customHeight="1" x14ac:dyDescent="0.3">
      <c r="B13" s="223">
        <v>8</v>
      </c>
      <c r="C13" s="188">
        <v>46188</v>
      </c>
      <c r="D13" s="180">
        <v>0.75</v>
      </c>
      <c r="E13" s="189" t="s">
        <v>126</v>
      </c>
      <c r="F13" s="190">
        <v>8</v>
      </c>
      <c r="G13" s="190">
        <v>0</v>
      </c>
      <c r="H13" s="191" t="s">
        <v>95</v>
      </c>
      <c r="I13" s="181" t="s">
        <v>106</v>
      </c>
      <c r="J13" s="192" t="s">
        <v>11</v>
      </c>
      <c r="K13" s="6" t="str">
        <f t="shared" si="0"/>
        <v>BENFICA EF</v>
      </c>
      <c r="L13" s="6" t="str">
        <f t="shared" si="1"/>
        <v>CASCAIS</v>
      </c>
      <c r="N13" s="144" t="s">
        <v>88</v>
      </c>
      <c r="O13" s="123">
        <f>SUM(P13:R13)</f>
        <v>2</v>
      </c>
      <c r="P13" s="124">
        <v>2</v>
      </c>
      <c r="Q13" s="124">
        <v>0</v>
      </c>
      <c r="R13" s="124">
        <v>0</v>
      </c>
      <c r="S13" s="124">
        <v>18</v>
      </c>
      <c r="T13" s="124">
        <v>3</v>
      </c>
      <c r="U13" s="124">
        <f>S13-T13</f>
        <v>15</v>
      </c>
      <c r="V13" s="125">
        <v>6</v>
      </c>
      <c r="X13" s="15" t="s">
        <v>84</v>
      </c>
      <c r="Y13" s="15" t="s">
        <v>85</v>
      </c>
      <c r="Z13" s="15" t="s">
        <v>86</v>
      </c>
      <c r="AA13" s="15" t="s">
        <v>87</v>
      </c>
      <c r="AB13" s="15"/>
      <c r="AC13" s="15"/>
      <c r="AD13" s="15"/>
      <c r="AE13" s="15"/>
      <c r="AF13" s="15"/>
    </row>
    <row r="14" spans="2:116" ht="22.5" customHeight="1" x14ac:dyDescent="0.3">
      <c r="B14" s="187">
        <v>9</v>
      </c>
      <c r="C14" s="195">
        <v>46188</v>
      </c>
      <c r="D14" s="196">
        <v>0.80208333333333337</v>
      </c>
      <c r="E14" s="197" t="s">
        <v>127</v>
      </c>
      <c r="F14" s="153">
        <v>2</v>
      </c>
      <c r="G14" s="153">
        <v>0</v>
      </c>
      <c r="H14" s="197" t="s">
        <v>128</v>
      </c>
      <c r="I14" s="198" t="s">
        <v>104</v>
      </c>
      <c r="J14" s="199" t="s">
        <v>12</v>
      </c>
      <c r="K14" s="6" t="str">
        <f t="shared" si="0"/>
        <v>SL BENFICA</v>
      </c>
      <c r="L14" s="6" t="str">
        <f t="shared" si="1"/>
        <v>TORRE</v>
      </c>
      <c r="N14" s="145" t="s">
        <v>91</v>
      </c>
      <c r="O14" s="126">
        <f>SUM(P14:R14)</f>
        <v>2</v>
      </c>
      <c r="P14" s="127">
        <v>2</v>
      </c>
      <c r="Q14" s="127">
        <v>0</v>
      </c>
      <c r="R14" s="127">
        <v>0</v>
      </c>
      <c r="S14" s="127">
        <v>8</v>
      </c>
      <c r="T14" s="127">
        <v>4</v>
      </c>
      <c r="U14" s="127">
        <f>S14-T14</f>
        <v>4</v>
      </c>
      <c r="V14" s="128">
        <v>6</v>
      </c>
      <c r="X14" s="15"/>
      <c r="Y14" s="15"/>
      <c r="Z14" s="15"/>
      <c r="AA14" s="15"/>
      <c r="AB14" s="15"/>
      <c r="AC14" s="15"/>
      <c r="AD14" s="15"/>
      <c r="AE14" s="15"/>
      <c r="AF14" s="15"/>
    </row>
    <row r="15" spans="2:116" ht="22.5" customHeight="1" x14ac:dyDescent="0.3">
      <c r="B15" s="209">
        <v>10</v>
      </c>
      <c r="C15" s="200">
        <v>46188</v>
      </c>
      <c r="D15" s="201">
        <v>0.80208333333333337</v>
      </c>
      <c r="E15" s="202" t="s">
        <v>129</v>
      </c>
      <c r="F15" s="176">
        <v>12</v>
      </c>
      <c r="G15" s="176">
        <v>1</v>
      </c>
      <c r="H15" s="202" t="s">
        <v>130</v>
      </c>
      <c r="I15" s="203" t="s">
        <v>103</v>
      </c>
      <c r="J15" s="204" t="s">
        <v>12</v>
      </c>
      <c r="K15" s="6" t="str">
        <f t="shared" si="0"/>
        <v>ESTORIL ÉLITE</v>
      </c>
      <c r="L15" s="6" t="str">
        <f t="shared" si="1"/>
        <v>FONTAINHAS</v>
      </c>
      <c r="N15" s="145" t="s">
        <v>94</v>
      </c>
      <c r="O15" s="126">
        <f>SUM(P15:R15)</f>
        <v>2</v>
      </c>
      <c r="P15" s="127">
        <v>0</v>
      </c>
      <c r="Q15" s="127">
        <v>0</v>
      </c>
      <c r="R15" s="127">
        <v>2</v>
      </c>
      <c r="S15" s="127">
        <v>5</v>
      </c>
      <c r="T15" s="127">
        <v>13</v>
      </c>
      <c r="U15" s="127">
        <f>S15-T15</f>
        <v>-8</v>
      </c>
      <c r="V15" s="128">
        <v>0</v>
      </c>
      <c r="X15" s="15"/>
      <c r="Y15" s="15"/>
      <c r="Z15" s="15"/>
      <c r="AA15" s="15"/>
      <c r="AB15" s="15"/>
      <c r="AC15" s="15"/>
      <c r="AD15" s="15"/>
      <c r="AE15" s="15"/>
      <c r="AF15" s="15"/>
    </row>
    <row r="16" spans="2:116" ht="22.5" customHeight="1" x14ac:dyDescent="0.2">
      <c r="B16" s="170">
        <v>11</v>
      </c>
      <c r="C16" s="171">
        <v>46189</v>
      </c>
      <c r="D16" s="193">
        <v>0.80208333333333337</v>
      </c>
      <c r="E16" s="172" t="str">
        <f>X13</f>
        <v>ESTORIL PRAIA</v>
      </c>
      <c r="F16" s="165">
        <v>5</v>
      </c>
      <c r="G16" s="165">
        <v>3</v>
      </c>
      <c r="H16" s="173" t="s">
        <v>89</v>
      </c>
      <c r="I16" s="194" t="s">
        <v>65</v>
      </c>
      <c r="J16" s="174" t="s">
        <v>8</v>
      </c>
      <c r="K16" s="6" t="e">
        <f>IF(#REF!&lt;&gt;"",IF(#REF!&gt;#REF!,#REF!,IF(#REF!&gt;#REF!,#REF!,"Empate")),"")</f>
        <v>#REF!</v>
      </c>
      <c r="L16" s="6" t="e">
        <f>IF(#REF!&lt;&gt;"",IF(#REF!&lt;#REF!,#REF!,IF(#REF!&lt;#REF!,#REF!,"Empate")),"")</f>
        <v>#REF!</v>
      </c>
      <c r="N16" s="146" t="s">
        <v>123</v>
      </c>
      <c r="O16" s="129">
        <f>SUM(P16:R16)</f>
        <v>2</v>
      </c>
      <c r="P16" s="130">
        <v>0</v>
      </c>
      <c r="Q16" s="130">
        <v>0</v>
      </c>
      <c r="R16" s="130">
        <v>2</v>
      </c>
      <c r="S16" s="130">
        <v>2</v>
      </c>
      <c r="T16" s="130">
        <v>13</v>
      </c>
      <c r="U16" s="130">
        <f>S16-T16</f>
        <v>-11</v>
      </c>
      <c r="V16" s="131">
        <v>0</v>
      </c>
      <c r="X16" s="7"/>
      <c r="Y16" s="8" t="s">
        <v>16</v>
      </c>
      <c r="Z16" s="8" t="s">
        <v>17</v>
      </c>
      <c r="AA16" s="8" t="s">
        <v>12</v>
      </c>
      <c r="AB16" s="8" t="s">
        <v>11</v>
      </c>
      <c r="AC16" s="8" t="s">
        <v>3</v>
      </c>
      <c r="AD16" s="8" t="s">
        <v>4</v>
      </c>
      <c r="AE16" s="8" t="s">
        <v>18</v>
      </c>
      <c r="AF16" s="9" t="s">
        <v>19</v>
      </c>
      <c r="BI16" s="10"/>
      <c r="BJ16" s="11" t="s">
        <v>16</v>
      </c>
      <c r="BK16" s="11" t="s">
        <v>17</v>
      </c>
      <c r="BL16" s="11" t="s">
        <v>12</v>
      </c>
      <c r="BM16" s="11" t="s">
        <v>11</v>
      </c>
      <c r="BN16" s="11" t="s">
        <v>3</v>
      </c>
      <c r="BO16" s="11" t="s">
        <v>4</v>
      </c>
      <c r="BP16" s="11" t="s">
        <v>18</v>
      </c>
      <c r="BQ16" s="11" t="s">
        <v>19</v>
      </c>
      <c r="BR16" s="12"/>
      <c r="BS16" s="12"/>
      <c r="BT16" s="12"/>
      <c r="BU16" s="12"/>
      <c r="BV16" s="12"/>
      <c r="BW16" s="12"/>
      <c r="BX16" s="12"/>
      <c r="BY16" s="13"/>
      <c r="BZ16" s="13"/>
      <c r="CQ16" s="10"/>
      <c r="CR16" s="11" t="s">
        <v>16</v>
      </c>
      <c r="CS16" s="11" t="s">
        <v>17</v>
      </c>
      <c r="CT16" s="11" t="s">
        <v>12</v>
      </c>
      <c r="CU16" s="11" t="s">
        <v>11</v>
      </c>
      <c r="CV16" s="11" t="s">
        <v>3</v>
      </c>
      <c r="CW16" s="11" t="s">
        <v>4</v>
      </c>
      <c r="CX16" s="11" t="s">
        <v>18</v>
      </c>
      <c r="CY16" s="11" t="s">
        <v>19</v>
      </c>
      <c r="DE16" s="11" t="s">
        <v>16</v>
      </c>
      <c r="DF16" s="11" t="s">
        <v>17</v>
      </c>
      <c r="DG16" s="11" t="s">
        <v>12</v>
      </c>
      <c r="DH16" s="11" t="s">
        <v>11</v>
      </c>
      <c r="DI16" s="11" t="s">
        <v>3</v>
      </c>
      <c r="DJ16" s="11" t="s">
        <v>4</v>
      </c>
      <c r="DK16" s="11" t="s">
        <v>18</v>
      </c>
      <c r="DL16" s="11" t="s">
        <v>19</v>
      </c>
    </row>
    <row r="17" spans="2:116" ht="22.5" customHeight="1" x14ac:dyDescent="0.3">
      <c r="B17" s="89">
        <v>12</v>
      </c>
      <c r="C17" s="77">
        <v>46189</v>
      </c>
      <c r="D17" s="78">
        <v>0.75</v>
      </c>
      <c r="E17" s="134" t="s">
        <v>131</v>
      </c>
      <c r="F17" s="3">
        <v>0</v>
      </c>
      <c r="G17" s="3">
        <v>2</v>
      </c>
      <c r="H17" s="135" t="str">
        <f>AA13</f>
        <v>MARISTAS</v>
      </c>
      <c r="I17" s="157" t="s">
        <v>65</v>
      </c>
      <c r="J17" s="79" t="s">
        <v>8</v>
      </c>
      <c r="K17" s="6" t="e">
        <f>IF(#REF!&lt;&gt;"",IF(#REF!&gt;#REF!,#REF!,IF(#REF!&gt;#REF!,#REF!,"Empate")),"")</f>
        <v>#REF!</v>
      </c>
      <c r="L17" s="6" t="e">
        <f>IF(#REF!&lt;&gt;"",IF(#REF!&lt;#REF!,#REF!,IF(#REF!&lt;#REF!,#REF!,"Empate")),"")</f>
        <v>#REF!</v>
      </c>
      <c r="N17" s="1"/>
      <c r="X17" s="14" t="s">
        <v>88</v>
      </c>
      <c r="Y17" s="15">
        <f>DCOUNT($E$5:$F$33,$F$5,$X21:$X22)+DCOUNT($G$5:$H$33,$G$5,$X21:$X22)</f>
        <v>2</v>
      </c>
      <c r="Z17" s="15">
        <f>COUNTIF($K$6:$K$41,X22)</f>
        <v>2</v>
      </c>
      <c r="AA17" s="15">
        <f>Y17-Z17-AB17</f>
        <v>0</v>
      </c>
      <c r="AB17" s="15">
        <f>COUNTIF($L$6:$L$41,X22)</f>
        <v>0</v>
      </c>
      <c r="AC17" s="15">
        <f>DSUM($E$5:$F$33,$F$5,$X21:$X22)+DSUM($G$5:$H$33,$G$5,$X21:$X22)</f>
        <v>18</v>
      </c>
      <c r="AD17" s="15">
        <f>DSUM($E$5:$G$33,$G$5,$X21:$X22)+DSUM($F$5:$H$33,$F$5,$X21:$X22)</f>
        <v>3</v>
      </c>
      <c r="AE17" s="15">
        <f>AC17-AD17</f>
        <v>15</v>
      </c>
      <c r="AF17" s="16">
        <f>Z17*3+AA17*1</f>
        <v>6</v>
      </c>
      <c r="AH17" s="17" t="str">
        <f>X17</f>
        <v>SINTRENSE "A"</v>
      </c>
      <c r="AI17" s="18">
        <f>AF17</f>
        <v>6</v>
      </c>
      <c r="AJ17" s="19" t="str">
        <f>IF(AI17&gt;=AI18,AH17,AH18)</f>
        <v>SINTRENSE "A"</v>
      </c>
      <c r="AK17" s="18">
        <f>VLOOKUP(AJ17,X17:AF20,9,FALSE)</f>
        <v>6</v>
      </c>
      <c r="AL17" s="19" t="str">
        <f>IF(AK17&gt;=AK19,AJ17,AJ19)</f>
        <v>SINTRENSE "A"</v>
      </c>
      <c r="AM17" s="18">
        <f>VLOOKUP(AL17,X17:AF20,9,FALSE)</f>
        <v>6</v>
      </c>
      <c r="AN17" s="19" t="str">
        <f>IF(AM17&gt;=AM20,AL17,AL20)</f>
        <v>SINTRENSE "A"</v>
      </c>
      <c r="AO17" s="18">
        <f>VLOOKUP(AN17,X17:AF20,9,FALSE)</f>
        <v>6</v>
      </c>
      <c r="AP17" s="19"/>
      <c r="AQ17" s="20"/>
      <c r="AR17" s="20"/>
      <c r="AS17" s="20"/>
      <c r="AT17" s="20"/>
      <c r="AU17" s="21"/>
      <c r="AV17" s="22" t="str">
        <f>AN17</f>
        <v>SINTRENSE "A"</v>
      </c>
      <c r="AW17" s="23">
        <f>AO17</f>
        <v>6</v>
      </c>
      <c r="AX17" s="18">
        <f>VLOOKUP(AV17,X17:AF20,8,FALSE)</f>
        <v>15</v>
      </c>
      <c r="AY17" s="19" t="str">
        <f>IF(AND(AW17=AW18,AX18&gt;AX17),AV18,AV17)</f>
        <v>SINTRENSE "A"</v>
      </c>
      <c r="AZ17" s="18"/>
      <c r="BA17" s="18"/>
      <c r="BB17" s="20"/>
      <c r="BC17" s="20"/>
      <c r="BD17" s="20"/>
      <c r="BE17" s="20"/>
      <c r="BF17" s="24">
        <f>AW17</f>
        <v>6</v>
      </c>
      <c r="BG17" s="25" t="str">
        <f>AY17</f>
        <v>SINTRENSE "A"</v>
      </c>
      <c r="BI17" s="13" t="str">
        <f>BG17</f>
        <v>SINTRENSE "A"</v>
      </c>
      <c r="BJ17" s="26">
        <f>VLOOKUP(BI17,X17:AF20,2,FALSE)</f>
        <v>2</v>
      </c>
      <c r="BK17" s="27">
        <f>VLOOKUP(BI17,X17:AF20,3,FALSE)</f>
        <v>2</v>
      </c>
      <c r="BL17" s="27">
        <f>VLOOKUP(BI17,X17:AF20,4,FALSE)</f>
        <v>0</v>
      </c>
      <c r="BM17" s="27">
        <f>VLOOKUP(BI17,X17:AF20,5,FALSE)</f>
        <v>0</v>
      </c>
      <c r="BN17" s="27">
        <f>VLOOKUP(BI17,X17:AF20,6,FALSE)</f>
        <v>18</v>
      </c>
      <c r="BO17" s="27">
        <f>VLOOKUP(BI17,X17:AF20,7,FALSE)</f>
        <v>3</v>
      </c>
      <c r="BP17" s="27">
        <f>VLOOKUP(BI17,X17:AF20,8,FALSE)</f>
        <v>15</v>
      </c>
      <c r="BQ17" s="27">
        <f>VLOOKUP(BI17,X17:AF20,9,FALSE)</f>
        <v>6</v>
      </c>
      <c r="BR17" s="1" t="str">
        <f>BI17</f>
        <v>SINTRENSE "A"</v>
      </c>
      <c r="BS17" s="1">
        <f>VLOOKUP(BR17,BI17:BQ20,9,FALSE)</f>
        <v>6</v>
      </c>
      <c r="BT17" s="1">
        <f>VLOOKUP(BR17,BI17:BQ20,8,FALSE)</f>
        <v>15</v>
      </c>
      <c r="BU17" s="28" t="str">
        <f>IF(AND(BS17=BS18,BT18&gt;BT17),BR18,BR17)</f>
        <v>SINTRENSE "A"</v>
      </c>
      <c r="BV17" s="29">
        <f>VLOOKUP(BU17,BI17:BQ20,9,FALSE)</f>
        <v>6</v>
      </c>
      <c r="BW17" s="29">
        <f>VLOOKUP(BU17,BI17:BQ20,8,FALSE)</f>
        <v>15</v>
      </c>
      <c r="BX17" s="28" t="str">
        <f>IF(AND(BV17=BV19,BW19&gt;BW17),BU19,BU17)</f>
        <v>SINTRENSE "A"</v>
      </c>
      <c r="BY17" s="1">
        <f>VLOOKUP(BX17,BI17:BQ20,9,FALSE)</f>
        <v>6</v>
      </c>
      <c r="BZ17" s="12">
        <f>VLOOKUP(BX17,BI17:BQ20,8,FALSE)</f>
        <v>15</v>
      </c>
      <c r="CA17" s="30" t="str">
        <f>IF(AND(BY17=BY20,BZ20&gt;BZ17),BX20,BX17)</f>
        <v>SINTRENSE "A"</v>
      </c>
      <c r="CB17" s="1">
        <f>VLOOKUP(CA17,BI17:BQ20,9,FALSE)</f>
        <v>6</v>
      </c>
      <c r="CC17" s="1">
        <f>VLOOKUP(CA17,BI17:BQ20,8,FALSE)</f>
        <v>15</v>
      </c>
      <c r="CD17" s="12">
        <f>VLOOKUP(CA17,BI17:BQ20,6,FALSE)</f>
        <v>18</v>
      </c>
      <c r="CE17" s="28" t="str">
        <f>IF(AND(CB17=CB18,CC17=CC18,CD18&gt;CD17),CA18,CA17)</f>
        <v>SINTRENSE "A"</v>
      </c>
      <c r="CF17" s="1">
        <f>VLOOKUP(CE17,BI17:BQ20,9,FALSE)</f>
        <v>6</v>
      </c>
      <c r="CG17" s="1">
        <f>VLOOKUP(CE17,BI17:BQ20,8,FALSE)</f>
        <v>15</v>
      </c>
      <c r="CH17" s="1">
        <f>VLOOKUP(CE17,BI17:BQ20,6,FALSE)</f>
        <v>18</v>
      </c>
      <c r="CI17" s="28" t="str">
        <f>IF(AND(CF17=CF19,CG17=CG19,CH19&gt;CH17),CE19,CE17)</f>
        <v>SINTRENSE "A"</v>
      </c>
      <c r="CJ17" s="1">
        <f>VLOOKUP(CI17,BI17:BQ20,9,FALSE)</f>
        <v>6</v>
      </c>
      <c r="CK17" s="1">
        <f>VLOOKUP(CI17,BI17:BQ20,8,FALSE)</f>
        <v>15</v>
      </c>
      <c r="CL17" s="1">
        <f>VLOOKUP(CI17,BI17:BQ20,6,FALSE)</f>
        <v>18</v>
      </c>
      <c r="CM17" s="28" t="str">
        <f>IF(AND(CJ17=CJ20,CK17=CK20,CL20&gt;CL17),CI20,CI17)</f>
        <v>SINTRENSE "A"</v>
      </c>
      <c r="CN17" s="1">
        <f>VLOOKUP(CM17,BI17:BQ20,9,FALSE)</f>
        <v>6</v>
      </c>
      <c r="CO17" s="1">
        <f>VLOOKUP(CM17,BI17:BQ20,8,FALSE)</f>
        <v>15</v>
      </c>
      <c r="CP17" s="1">
        <f>VLOOKUP(CM17,BI17:BQ20,6,FALSE)</f>
        <v>18</v>
      </c>
      <c r="CQ17" s="13" t="str">
        <f>CM17</f>
        <v>SINTRENSE "A"</v>
      </c>
      <c r="CR17" s="26">
        <f>VLOOKUP(CQ17,$X$17:$AF$20,2,FALSE)</f>
        <v>2</v>
      </c>
      <c r="CS17" s="27">
        <f>VLOOKUP(CQ17,$X$17:$AF$20,3,FALSE)</f>
        <v>2</v>
      </c>
      <c r="CT17" s="27">
        <f>VLOOKUP(CQ17,$X$17:$AF$20,4,FALSE)</f>
        <v>0</v>
      </c>
      <c r="CU17" s="27">
        <f>VLOOKUP(CQ17,$X$17:$AF$20,5,FALSE)</f>
        <v>0</v>
      </c>
      <c r="CV17" s="27">
        <f>VLOOKUP(CQ17,$X$17:$AF$20,6,FALSE)</f>
        <v>18</v>
      </c>
      <c r="CW17" s="27">
        <f>VLOOKUP(CQ17,$X$17:$AF$20,7,FALSE)</f>
        <v>3</v>
      </c>
      <c r="CX17" s="27">
        <f>VLOOKUP(CQ17,$X$17:$AF$20,8,FALSE)</f>
        <v>15</v>
      </c>
      <c r="CY17" s="27">
        <f>VLOOKUP(CQ17,$X$17:$AF$20,9,FALSE)</f>
        <v>6</v>
      </c>
      <c r="DA17" s="1" t="str">
        <f>IF(ISNA(VLOOKUP(CQ17,K$6:L$29,1,FALSE))=TRUE,CM20,VLOOKUP(CQ17,K$6:L$29,1,FALSE))</f>
        <v>SINTRENSE "A"</v>
      </c>
      <c r="DB17" s="1" t="str">
        <f>IF(ISNA(VLOOKUP(CQ17,K$6:L$29,2,FALSE))=TRUE,CM20,VLOOKUP(CQ17,K$6:L$29,2,FALSE))</f>
        <v>ALGUEIRÃO</v>
      </c>
      <c r="DD17" s="1" t="str">
        <f>IF(AND(CR18=CR17,CY18=CY17,DA18=CM18,DB18=CM17),DA18,CM17)</f>
        <v>SINTRENSE "A"</v>
      </c>
      <c r="DE17" s="26">
        <f>VLOOKUP(DD17,$X$17:$AF$20,2,FALSE)</f>
        <v>2</v>
      </c>
      <c r="DF17" s="27">
        <f>VLOOKUP(DD17,$X$17:$AF$20,3,FALSE)</f>
        <v>2</v>
      </c>
      <c r="DG17" s="27">
        <f>VLOOKUP(DD17,$X$17:$AF$20,4,FALSE)</f>
        <v>0</v>
      </c>
      <c r="DH17" s="27">
        <f>VLOOKUP(DD17,$X$17:$AF$20,5,FALSE)</f>
        <v>0</v>
      </c>
      <c r="DI17" s="27">
        <f>VLOOKUP(DD17,$X$17:$AF$20,6,FALSE)</f>
        <v>18</v>
      </c>
      <c r="DJ17" s="27">
        <f>VLOOKUP(DD17,$X$17:$AF$20,7,FALSE)</f>
        <v>3</v>
      </c>
      <c r="DK17" s="27">
        <f>VLOOKUP(DD17,$X$17:$AF$20,8,FALSE)</f>
        <v>15</v>
      </c>
      <c r="DL17" s="27">
        <f>VLOOKUP(DD17,$X$17:$AF$20,9,FALSE)</f>
        <v>6</v>
      </c>
    </row>
    <row r="18" spans="2:116" ht="22.5" customHeight="1" x14ac:dyDescent="0.3">
      <c r="B18" s="89">
        <v>13</v>
      </c>
      <c r="C18" s="80">
        <v>46189</v>
      </c>
      <c r="D18" s="81">
        <v>0.75</v>
      </c>
      <c r="E18" s="136" t="s">
        <v>88</v>
      </c>
      <c r="F18" s="3">
        <v>9</v>
      </c>
      <c r="G18" s="3">
        <v>1</v>
      </c>
      <c r="H18" s="137" t="s">
        <v>123</v>
      </c>
      <c r="I18" s="158" t="s">
        <v>103</v>
      </c>
      <c r="J18" s="82" t="s">
        <v>9</v>
      </c>
      <c r="K18" s="6" t="str">
        <f t="shared" ref="K18:K23" si="2">IF(F16&lt;&gt;"",IF(F16&gt;G16,E16,IF(G16&gt;F16,H16,"Empate")),"")</f>
        <v>ESTORIL PRAIA</v>
      </c>
      <c r="L18" s="6" t="str">
        <f t="shared" ref="L18:L23" si="3">IF(F16&lt;&gt;"",IF(F16&lt;G16,E16,IF(G16&lt;F16,H16,"Empate")),"")</f>
        <v>TIRES</v>
      </c>
      <c r="N18" s="92" t="s">
        <v>10</v>
      </c>
      <c r="O18" s="56" t="s">
        <v>16</v>
      </c>
      <c r="P18" s="57" t="s">
        <v>17</v>
      </c>
      <c r="Q18" s="57" t="s">
        <v>12</v>
      </c>
      <c r="R18" s="57" t="s">
        <v>11</v>
      </c>
      <c r="S18" s="57" t="s">
        <v>3</v>
      </c>
      <c r="T18" s="57" t="s">
        <v>4</v>
      </c>
      <c r="U18" s="57" t="s">
        <v>18</v>
      </c>
      <c r="V18" s="58" t="s">
        <v>19</v>
      </c>
      <c r="X18" s="14" t="s">
        <v>89</v>
      </c>
      <c r="Y18" s="15">
        <f>DCOUNT($E$5:$F$33,$F$5,$Y21:$Y22)+DCOUNT($G$5:$H$33,$G$5,$Y21:$Y22)</f>
        <v>2</v>
      </c>
      <c r="Z18" s="15">
        <f>COUNTIF($K$6:$K$41,Y22)</f>
        <v>0</v>
      </c>
      <c r="AA18" s="15">
        <f>Y18-Z18-AB18</f>
        <v>0</v>
      </c>
      <c r="AB18" s="15">
        <f>COUNTIF($L$6:$L$41,Y22)</f>
        <v>2</v>
      </c>
      <c r="AC18" s="15">
        <f>DSUM($E$5:$F$33,$F$5,$Y21:$Y22)+DSUM($G$5:$H$33,$G$5,$Y21:$Y22)</f>
        <v>4</v>
      </c>
      <c r="AD18" s="15">
        <f>DSUM($E$5:$G$33,$G$5,$Y21:$Y22)+DSUM($F$5:$H$33,$F$5,$Y21:$Y22)</f>
        <v>9</v>
      </c>
      <c r="AE18" s="15">
        <f>AC18-AD18</f>
        <v>-5</v>
      </c>
      <c r="AF18" s="16">
        <f>Z18*3+AA18*1</f>
        <v>0</v>
      </c>
      <c r="AH18" s="31" t="str">
        <f>X18</f>
        <v>TIRES</v>
      </c>
      <c r="AI18" s="32">
        <f>AF18</f>
        <v>0</v>
      </c>
      <c r="AJ18" s="30" t="str">
        <f>IF(AI18&lt;=AI17,AH18,AH17)</f>
        <v>TIRES</v>
      </c>
      <c r="AK18" s="32">
        <f>VLOOKUP(AJ18,X17:AF20,9,FALSE)</f>
        <v>0</v>
      </c>
      <c r="AL18" s="10" t="str">
        <f>AJ18</f>
        <v>TIRES</v>
      </c>
      <c r="AM18" s="32">
        <f>VLOOKUP(AL18,X17:AF20,9,FALSE)</f>
        <v>0</v>
      </c>
      <c r="AN18" s="10" t="str">
        <f>AL18</f>
        <v>TIRES</v>
      </c>
      <c r="AO18" s="32">
        <f>VLOOKUP(AN18,X17:AF20,9,FALSE)</f>
        <v>0</v>
      </c>
      <c r="AP18" s="30" t="str">
        <f>IF(AO18&gt;=AO19,AN18,AN19)</f>
        <v>S. JOÃO BRITO</v>
      </c>
      <c r="AQ18" s="32">
        <f>VLOOKUP(AP18,X17:AF20,9,FALSE)</f>
        <v>3</v>
      </c>
      <c r="AR18" s="30" t="str">
        <f>IF(AQ18&gt;=AQ20,AP18,AP20)</f>
        <v>ALCOITÃO</v>
      </c>
      <c r="AS18" s="32">
        <f>VLOOKUP(AR18,X17:AF20,9,FALSE)</f>
        <v>6</v>
      </c>
      <c r="AU18" s="33"/>
      <c r="AV18" s="34" t="str">
        <f>AR18</f>
        <v>ALCOITÃO</v>
      </c>
      <c r="AW18" s="35">
        <f>AS18</f>
        <v>6</v>
      </c>
      <c r="AX18" s="32">
        <f>VLOOKUP(AV18,X17:AF20,8,FALSE)</f>
        <v>4</v>
      </c>
      <c r="AY18" s="30" t="str">
        <f>IF(AND(AW17=AW18,AX18&gt;AX17),AV17,AV18)</f>
        <v>ALCOITÃO</v>
      </c>
      <c r="AZ18" s="32">
        <f>VLOOKUP(AY18,X17:AF20,9,FALSE)</f>
        <v>6</v>
      </c>
      <c r="BA18" s="32">
        <f>VLOOKUP(AY18,X17:AF20,8,FALSE)</f>
        <v>4</v>
      </c>
      <c r="BB18" s="30" t="str">
        <f>IF(AND(AZ18=AZ19,BA19&gt;BA18),AY19,AY18)</f>
        <v>ALCOITÃO</v>
      </c>
      <c r="BC18" s="32"/>
      <c r="BD18" s="32"/>
      <c r="BF18" s="36">
        <f>AZ18</f>
        <v>6</v>
      </c>
      <c r="BG18" s="37" t="str">
        <f>BB18</f>
        <v>ALCOITÃO</v>
      </c>
      <c r="BI18" s="13" t="str">
        <f>BG18</f>
        <v>ALCOITÃO</v>
      </c>
      <c r="BJ18" s="26">
        <f>VLOOKUP(BI18,X17:AF20,2,FALSE)</f>
        <v>2</v>
      </c>
      <c r="BK18" s="27">
        <f>VLOOKUP(BI18,X17:AF20,3,FALSE)</f>
        <v>2</v>
      </c>
      <c r="BL18" s="27">
        <f>VLOOKUP(BI18,X17:AF20,4,FALSE)</f>
        <v>0</v>
      </c>
      <c r="BM18" s="27">
        <f>VLOOKUP(BI18,X17:AF20,5,FALSE)</f>
        <v>0</v>
      </c>
      <c r="BN18" s="27">
        <f>VLOOKUP(BI18,X17:AF20,6,FALSE)</f>
        <v>8</v>
      </c>
      <c r="BO18" s="27">
        <f>VLOOKUP(BI18,X17:AF20,7,FALSE)</f>
        <v>4</v>
      </c>
      <c r="BP18" s="27">
        <f>VLOOKUP(BI18,X17:AF20,8,FALSE)</f>
        <v>4</v>
      </c>
      <c r="BQ18" s="27">
        <f>VLOOKUP(BI18,X17:AF20,9,FALSE)</f>
        <v>6</v>
      </c>
      <c r="BR18" s="1" t="str">
        <f>BI18</f>
        <v>ALCOITÃO</v>
      </c>
      <c r="BS18" s="1">
        <f>VLOOKUP(BR18,BI17:BQ20,9,FALSE)</f>
        <v>6</v>
      </c>
      <c r="BT18" s="1">
        <f>VLOOKUP(BR18,BI17:BQ20,8,FALSE)</f>
        <v>4</v>
      </c>
      <c r="BU18" s="28" t="str">
        <f>IF(AND(BS17=BS18,BT18&gt;BT17),BR17,BR18)</f>
        <v>ALCOITÃO</v>
      </c>
      <c r="BV18" s="29">
        <f>VLOOKUP(BU18,BI17:BQ20,9,FALSE)</f>
        <v>6</v>
      </c>
      <c r="BW18" s="29">
        <f>VLOOKUP(BU18,BI17:BQ20,8,FALSE)</f>
        <v>4</v>
      </c>
      <c r="BX18" s="29" t="str">
        <f>IF(AND(BV18=BV20,BW20&gt;BW18),BU20,BU18)</f>
        <v>ALCOITÃO</v>
      </c>
      <c r="BY18" s="1">
        <f>VLOOKUP(BX18,BI17:BQ20,9,FALSE)</f>
        <v>6</v>
      </c>
      <c r="BZ18" s="12">
        <f>VLOOKUP(BX18,BI17:BQ20,8,FALSE)</f>
        <v>4</v>
      </c>
      <c r="CA18" s="1" t="str">
        <f>IF(AND(BY18=BY19,BZ19&gt;BZ18),BX19,BX18)</f>
        <v>ALCOITÃO</v>
      </c>
      <c r="CB18" s="1">
        <f>VLOOKUP(CA18,BI17:BQ20,9,FALSE)</f>
        <v>6</v>
      </c>
      <c r="CC18" s="1">
        <f>VLOOKUP(CA18,BI17:BQ20,8,FALSE)</f>
        <v>4</v>
      </c>
      <c r="CD18" s="12">
        <f>VLOOKUP(CA18,BI17:BQ20,6,FALSE)</f>
        <v>8</v>
      </c>
      <c r="CE18" s="28" t="str">
        <f>IF(AND(CB17=CB18,CC17=CC18,CD18&gt;CD17),CA17,CA18)</f>
        <v>ALCOITÃO</v>
      </c>
      <c r="CF18" s="1">
        <f>VLOOKUP(CE18,BI17:BQ20,9,FALSE)</f>
        <v>6</v>
      </c>
      <c r="CG18" s="1">
        <f>VLOOKUP(CE18,BI17:BQ20,8,FALSE)</f>
        <v>4</v>
      </c>
      <c r="CH18" s="1">
        <f>VLOOKUP(CE18,BI17:BQ20,6,FALSE)</f>
        <v>8</v>
      </c>
      <c r="CI18" s="29" t="str">
        <f>IF(AND(CF18=CF20,CG18=CG20,CH20&gt;CH18),CE20,CE18)</f>
        <v>ALCOITÃO</v>
      </c>
      <c r="CJ18" s="1">
        <f>VLOOKUP(CI18,BI17:BQ20,9,FALSE)</f>
        <v>6</v>
      </c>
      <c r="CK18" s="1">
        <f>VLOOKUP(CI18,BI17:BQ20,8,FALSE)</f>
        <v>4</v>
      </c>
      <c r="CL18" s="1">
        <f>VLOOKUP(CI18,BI17:BQ20,6,FALSE)</f>
        <v>8</v>
      </c>
      <c r="CM18" s="29" t="str">
        <f>IF(AND(CJ18=CJ19,CK18=CK19,CL19&gt;CL18),CI19,CI18)</f>
        <v>ALCOITÃO</v>
      </c>
      <c r="CN18" s="1">
        <f>VLOOKUP(CM18,BI17:BQ20,9,FALSE)</f>
        <v>6</v>
      </c>
      <c r="CO18" s="1">
        <f>VLOOKUP(CM18,BI17:BQ20,8,FALSE)</f>
        <v>4</v>
      </c>
      <c r="CP18" s="1">
        <f>VLOOKUP(CM18,BI17:BQ20,6,FALSE)</f>
        <v>8</v>
      </c>
      <c r="CQ18" s="13" t="str">
        <f>CM18</f>
        <v>ALCOITÃO</v>
      </c>
      <c r="CR18" s="26">
        <f>VLOOKUP(CQ18,$X$17:$AF$20,2,FALSE)</f>
        <v>2</v>
      </c>
      <c r="CS18" s="27">
        <f>VLOOKUP(CQ18,$X$17:$AF$20,3,FALSE)</f>
        <v>2</v>
      </c>
      <c r="CT18" s="27">
        <f>VLOOKUP(CQ18,$X$17:$AF$20,4,FALSE)</f>
        <v>0</v>
      </c>
      <c r="CU18" s="27">
        <f>VLOOKUP(CQ18,$X$17:$AF$20,5,FALSE)</f>
        <v>0</v>
      </c>
      <c r="CV18" s="27">
        <f>VLOOKUP(CQ18,$X$17:$AF$20,6,FALSE)</f>
        <v>8</v>
      </c>
      <c r="CW18" s="27">
        <f>VLOOKUP(CQ18,$X$17:$AF$20,7,FALSE)</f>
        <v>4</v>
      </c>
      <c r="CX18" s="27">
        <f>VLOOKUP(CQ18,$X$17:$AF$20,8,FALSE)</f>
        <v>4</v>
      </c>
      <c r="CY18" s="27">
        <f>VLOOKUP(CQ18,$X$17:$AF$20,9,FALSE)</f>
        <v>6</v>
      </c>
      <c r="DA18" s="1" t="str">
        <f>IF(ISNA(VLOOKUP(CQ18,K$6:L$29,1,FALSE))=TRUE,CM20,VLOOKUP(CQ18,K$6:L$29,1,FALSE))</f>
        <v>ALCOITÃO</v>
      </c>
      <c r="DB18" s="1" t="str">
        <f>IF(ISNA(VLOOKUP(CQ18,K$6:L$29,2,FALSE))=TRUE,CM20,VLOOKUP(CQ18,K$6:L$29,2,FALSE))</f>
        <v>TRAJOUCE</v>
      </c>
      <c r="DD18" s="1" t="str">
        <f>IF(DD17=CM18,CM17,IF(AND(CR19=CR18,CY19=CY18,DA19=CM19,DB19=CM18),DA19,CM18))</f>
        <v>ALCOITÃO</v>
      </c>
      <c r="DE18" s="26">
        <f>VLOOKUP(DD18,$X$17:$AF$20,2,FALSE)</f>
        <v>2</v>
      </c>
      <c r="DF18" s="27">
        <f>VLOOKUP(DD18,$X$17:$AF$20,3,FALSE)</f>
        <v>2</v>
      </c>
      <c r="DG18" s="27">
        <f>VLOOKUP(DD18,$X$17:$AF$20,4,FALSE)</f>
        <v>0</v>
      </c>
      <c r="DH18" s="27">
        <f>VLOOKUP(DD18,$X$17:$AF$20,5,FALSE)</f>
        <v>0</v>
      </c>
      <c r="DI18" s="27">
        <f>VLOOKUP(DD18,$X$17:$AF$20,6,FALSE)</f>
        <v>8</v>
      </c>
      <c r="DJ18" s="27">
        <f>VLOOKUP(DD18,$X$17:$AF$20,7,FALSE)</f>
        <v>4</v>
      </c>
      <c r="DK18" s="27">
        <f>VLOOKUP(DD18,$X$17:$AF$20,8,FALSE)</f>
        <v>4</v>
      </c>
      <c r="DL18" s="27">
        <f>VLOOKUP(DD18,$X$17:$AF$20,9,FALSE)</f>
        <v>6</v>
      </c>
    </row>
    <row r="19" spans="2:116" ht="22.5" customHeight="1" x14ac:dyDescent="0.3">
      <c r="B19" s="89">
        <v>14</v>
      </c>
      <c r="C19" s="80">
        <v>46189</v>
      </c>
      <c r="D19" s="81">
        <v>0.75</v>
      </c>
      <c r="E19" s="136" t="s">
        <v>94</v>
      </c>
      <c r="F19" s="3">
        <v>3</v>
      </c>
      <c r="G19" s="3">
        <v>4</v>
      </c>
      <c r="H19" s="136" t="s">
        <v>91</v>
      </c>
      <c r="I19" s="158" t="s">
        <v>104</v>
      </c>
      <c r="J19" s="82" t="s">
        <v>9</v>
      </c>
      <c r="K19" s="6" t="str">
        <f t="shared" si="2"/>
        <v>MARISTAS</v>
      </c>
      <c r="L19" s="6" t="str">
        <f t="shared" si="3"/>
        <v>CENTRAL 32 "A"</v>
      </c>
      <c r="N19" s="147" t="s">
        <v>97</v>
      </c>
      <c r="O19" s="123">
        <f>SUM(P19:R19)</f>
        <v>2</v>
      </c>
      <c r="P19" s="124">
        <v>2</v>
      </c>
      <c r="Q19" s="124">
        <v>0</v>
      </c>
      <c r="R19" s="124">
        <v>0</v>
      </c>
      <c r="S19" s="124">
        <v>11</v>
      </c>
      <c r="T19" s="124">
        <v>1</v>
      </c>
      <c r="U19" s="124">
        <f>S19-T19</f>
        <v>10</v>
      </c>
      <c r="V19" s="125">
        <v>6</v>
      </c>
      <c r="X19" s="14" t="s">
        <v>90</v>
      </c>
      <c r="Y19" s="15">
        <f>DCOUNT($E$5:$F$33,$F$5,$Z21:$Z22)+DCOUNT($G$5:$H$33,$G$5,$Z21:$Z22)</f>
        <v>2</v>
      </c>
      <c r="Z19" s="15">
        <f>COUNTIF($K$6:$K$41,Z22)</f>
        <v>1</v>
      </c>
      <c r="AA19" s="15">
        <f>Y19-Z19-AB19</f>
        <v>0</v>
      </c>
      <c r="AB19" s="15">
        <f>COUNTIF($L$6:$L$41,Z22)</f>
        <v>1</v>
      </c>
      <c r="AC19" s="15">
        <f>DSUM($E$5:$F$33,$F$5,$Z21:$Z22)+DSUM($G$5:$H$33,$G$5,$Z21:$Z22)</f>
        <v>13</v>
      </c>
      <c r="AD19" s="15">
        <f>DSUM($E$5:$G$33,$G$5,$Z21:$Z22)+DSUM($F$5:$H$33,$F$5,$Z21:$Z22)</f>
        <v>9</v>
      </c>
      <c r="AE19" s="15">
        <f>AC19-AD19</f>
        <v>4</v>
      </c>
      <c r="AF19" s="16">
        <f>Z19*3+AA19*1</f>
        <v>3</v>
      </c>
      <c r="AH19" s="31" t="str">
        <f>X19</f>
        <v>S. JOÃO BRITO</v>
      </c>
      <c r="AI19" s="32">
        <f>AF19</f>
        <v>3</v>
      </c>
      <c r="AJ19" s="10" t="str">
        <f>AH19</f>
        <v>S. JOÃO BRITO</v>
      </c>
      <c r="AK19" s="32">
        <f>VLOOKUP(AJ19,X17:AF20,9,FALSE)</f>
        <v>3</v>
      </c>
      <c r="AL19" s="30" t="str">
        <f>IF(AK19&lt;=AK17,AJ19,AJ17)</f>
        <v>S. JOÃO BRITO</v>
      </c>
      <c r="AM19" s="32">
        <f>VLOOKUP(AL19,X17:AF20,9,FALSE)</f>
        <v>3</v>
      </c>
      <c r="AN19" s="10" t="str">
        <f>AL19</f>
        <v>S. JOÃO BRITO</v>
      </c>
      <c r="AO19" s="32">
        <f>VLOOKUP(AN19,X17:AF20,9,FALSE)</f>
        <v>3</v>
      </c>
      <c r="AP19" s="30" t="str">
        <f>IF(AO19&lt;=AO18,AN19,AN18)</f>
        <v>TIRES</v>
      </c>
      <c r="AQ19" s="32">
        <f>VLOOKUP(AP19,X17:AF20,9,FALSE)</f>
        <v>0</v>
      </c>
      <c r="AR19" s="10" t="str">
        <f>AP19</f>
        <v>TIRES</v>
      </c>
      <c r="AS19" s="32">
        <f>VLOOKUP(AR19,X17:AF20,9,FALSE)</f>
        <v>0</v>
      </c>
      <c r="AT19" s="30" t="str">
        <f>IF(AS19&gt;=AS20,AR19,AR20)</f>
        <v>S. JOÃO BRITO</v>
      </c>
      <c r="AU19" s="38">
        <f>VLOOKUP(AT19,X17:AF20,9,FALSE)</f>
        <v>3</v>
      </c>
      <c r="AV19" s="34" t="str">
        <f>AT19</f>
        <v>S. JOÃO BRITO</v>
      </c>
      <c r="AW19" s="35">
        <f>AU19</f>
        <v>3</v>
      </c>
      <c r="AX19" s="32">
        <f>VLOOKUP(AV19,X17:AF20,8,FALSE)</f>
        <v>4</v>
      </c>
      <c r="AY19" s="10" t="str">
        <f>AV19</f>
        <v>S. JOÃO BRITO</v>
      </c>
      <c r="AZ19" s="32">
        <f>VLOOKUP(AY19,X17:AF20,9,FALSE)</f>
        <v>3</v>
      </c>
      <c r="BA19" s="32">
        <f>VLOOKUP(AY19,X17:AF20,8,FALSE)</f>
        <v>4</v>
      </c>
      <c r="BB19" s="30" t="str">
        <f>IF(AND(AZ18=AZ19,BA19&gt;BA18),AY18,AY19)</f>
        <v>S. JOÃO BRITO</v>
      </c>
      <c r="BC19" s="32">
        <f>VLOOKUP(BB19,X17:AF20,9,FALSE)</f>
        <v>3</v>
      </c>
      <c r="BD19" s="32">
        <f>VLOOKUP(BB19,X17:AF20,8,FALSE)</f>
        <v>4</v>
      </c>
      <c r="BE19" s="30" t="str">
        <f>IF(AND(BC19=BC20,BD20&gt;BD19),BB20,BB19)</f>
        <v>S. JOÃO BRITO</v>
      </c>
      <c r="BF19" s="36">
        <f>BC19</f>
        <v>3</v>
      </c>
      <c r="BG19" s="37" t="str">
        <f>BE19</f>
        <v>S. JOÃO BRITO</v>
      </c>
      <c r="BI19" s="13" t="str">
        <f>BG19</f>
        <v>S. JOÃO BRITO</v>
      </c>
      <c r="BJ19" s="26">
        <f>VLOOKUP(BI19,X17:AF20,2,FALSE)</f>
        <v>2</v>
      </c>
      <c r="BK19" s="27">
        <f>VLOOKUP(BI19,X17:AF20,3,FALSE)</f>
        <v>1</v>
      </c>
      <c r="BL19" s="27">
        <f>VLOOKUP(BI19,X17:AF20,4,FALSE)</f>
        <v>0</v>
      </c>
      <c r="BM19" s="27">
        <f>VLOOKUP(BI19,X17:AF20,5,FALSE)</f>
        <v>1</v>
      </c>
      <c r="BN19" s="27">
        <f>VLOOKUP(BI19,X17:AF20,6,FALSE)</f>
        <v>13</v>
      </c>
      <c r="BO19" s="27">
        <f>VLOOKUP(BI19,X17:AF20,7,FALSE)</f>
        <v>9</v>
      </c>
      <c r="BP19" s="27">
        <f>VLOOKUP(BI19,X17:AF20,8,FALSE)</f>
        <v>4</v>
      </c>
      <c r="BQ19" s="27">
        <f>VLOOKUP(BI19,X17:AF20,9,FALSE)</f>
        <v>3</v>
      </c>
      <c r="BR19" s="1" t="str">
        <f>BI19</f>
        <v>S. JOÃO BRITO</v>
      </c>
      <c r="BS19" s="1">
        <f>VLOOKUP(BR19,BI17:BQ20,9,FALSE)</f>
        <v>3</v>
      </c>
      <c r="BT19" s="1">
        <f>VLOOKUP(BR19,BI17:BQ20,8,FALSE)</f>
        <v>4</v>
      </c>
      <c r="BU19" s="29" t="str">
        <f>IF(AND(BS19=BS20,BT20&gt;BT19),BR20,BR19)</f>
        <v>S. JOÃO BRITO</v>
      </c>
      <c r="BV19" s="29">
        <f>VLOOKUP(BU19,BI17:BQ20,9,FALSE)</f>
        <v>3</v>
      </c>
      <c r="BW19" s="29">
        <f>VLOOKUP(BU19,BI17:BQ20,8,FALSE)</f>
        <v>4</v>
      </c>
      <c r="BX19" s="28" t="str">
        <f>IF(AND(BV17=BV19,BW19&gt;BW17),BU17,BU19)</f>
        <v>S. JOÃO BRITO</v>
      </c>
      <c r="BY19" s="1">
        <f>VLOOKUP(BX19,BI17:BQ20,9,FALSE)</f>
        <v>3</v>
      </c>
      <c r="BZ19" s="12">
        <f>VLOOKUP(BX19,BI17:BQ20,8,FALSE)</f>
        <v>4</v>
      </c>
      <c r="CA19" s="1" t="str">
        <f>IF(AND(BY18=BY19,BZ19&gt;BZ18),BX18,BX19)</f>
        <v>S. JOÃO BRITO</v>
      </c>
      <c r="CB19" s="1">
        <f>VLOOKUP(CA19,BI17:BQ20,9,FALSE)</f>
        <v>3</v>
      </c>
      <c r="CC19" s="1">
        <f>VLOOKUP(CA19,BI17:BQ20,8,FALSE)</f>
        <v>4</v>
      </c>
      <c r="CD19" s="12">
        <f>VLOOKUP(CA19,BI17:BQ20,6,FALSE)</f>
        <v>13</v>
      </c>
      <c r="CE19" s="29" t="str">
        <f>IF(AND(CB19=CB20,CC19=CC20,CD20&gt;CD19),CA20,CA19)</f>
        <v>S. JOÃO BRITO</v>
      </c>
      <c r="CF19" s="1">
        <f>VLOOKUP(CE19,BI17:BQ20,9,FALSE)</f>
        <v>3</v>
      </c>
      <c r="CG19" s="1">
        <f>VLOOKUP(CE19,BI17:BQ20,8,FALSE)</f>
        <v>4</v>
      </c>
      <c r="CH19" s="1">
        <f>VLOOKUP(CE19,BI17:BQ20,6,FALSE)</f>
        <v>13</v>
      </c>
      <c r="CI19" s="28" t="str">
        <f>IF(AND(CF17=CF19,CG17=CG19,CH19&gt;CH17),CE17,CE19)</f>
        <v>S. JOÃO BRITO</v>
      </c>
      <c r="CJ19" s="1">
        <f>VLOOKUP(CI19,BI17:BQ20,9,FALSE)</f>
        <v>3</v>
      </c>
      <c r="CK19" s="1">
        <f>VLOOKUP(CI19,BI17:BQ20,8,FALSE)</f>
        <v>4</v>
      </c>
      <c r="CL19" s="1">
        <f>VLOOKUP(CI19,BI17:BQ20,6,FALSE)</f>
        <v>13</v>
      </c>
      <c r="CM19" s="29" t="str">
        <f>IF(AND(CJ18=CJ19,CK18=CK19,CL19&gt;CL18),CI18,CI19)</f>
        <v>S. JOÃO BRITO</v>
      </c>
      <c r="CN19" s="1">
        <f>VLOOKUP(CM19,BI17:BQ20,9,FALSE)</f>
        <v>3</v>
      </c>
      <c r="CO19" s="1">
        <f>VLOOKUP(CM19,BI17:BQ20,8,FALSE)</f>
        <v>4</v>
      </c>
      <c r="CP19" s="1">
        <f>VLOOKUP(CM19,BI17:BQ20,6,FALSE)</f>
        <v>13</v>
      </c>
      <c r="CQ19" s="13" t="str">
        <f>CM19</f>
        <v>S. JOÃO BRITO</v>
      </c>
      <c r="CR19" s="26">
        <f>VLOOKUP(CQ19,$X$17:$AF$20,2,FALSE)</f>
        <v>2</v>
      </c>
      <c r="CS19" s="27">
        <f>VLOOKUP(CQ19,$X$17:$AF$20,3,FALSE)</f>
        <v>1</v>
      </c>
      <c r="CT19" s="27">
        <f>VLOOKUP(CQ19,$X$17:$AF$20,4,FALSE)</f>
        <v>0</v>
      </c>
      <c r="CU19" s="27">
        <f>VLOOKUP(CQ19,$X$17:$AF$20,5,FALSE)</f>
        <v>1</v>
      </c>
      <c r="CV19" s="27">
        <f>VLOOKUP(CQ19,$X$17:$AF$20,6,FALSE)</f>
        <v>13</v>
      </c>
      <c r="CW19" s="27">
        <f>VLOOKUP(CQ19,$X$17:$AF$20,7,FALSE)</f>
        <v>9</v>
      </c>
      <c r="CX19" s="27">
        <f>VLOOKUP(CQ19,$X$17:$AF$20,8,FALSE)</f>
        <v>4</v>
      </c>
      <c r="CY19" s="27">
        <f>VLOOKUP(CQ19,$X$17:$AF$20,9,FALSE)</f>
        <v>3</v>
      </c>
      <c r="DA19" s="1" t="str">
        <f>IF(ISNA(VLOOKUP(CQ19,K$6:L$29,1,FALSE))=TRUE,CM20,VLOOKUP(CQ19,K$6:L$29,1,FALSE))</f>
        <v>S. JOÃO BRITO</v>
      </c>
      <c r="DB19" s="1" t="str">
        <f>IF(ISNA(VLOOKUP(CQ19,K$6:L$29,2,FALSE))=TRUE,CM20,VLOOKUP(CQ19,K$6:L$29,2,FALSE))</f>
        <v>CENTRAL 32 "B"</v>
      </c>
      <c r="DD19" s="1" t="str">
        <f>IF(DD18=CM19,CM18,IF(AND(CR20=CR19,CY20=CY19,DA20=CM20,DB20=CM19),DA20,CM19))</f>
        <v>S. JOÃO BRITO</v>
      </c>
      <c r="DE19" s="26">
        <f>VLOOKUP(DD19,$X$17:$AF$20,2,FALSE)</f>
        <v>2</v>
      </c>
      <c r="DF19" s="27">
        <f>VLOOKUP(DD19,$X$17:$AF$20,3,FALSE)</f>
        <v>1</v>
      </c>
      <c r="DG19" s="27">
        <f>VLOOKUP(DD19,$X$17:$AF$20,4,FALSE)</f>
        <v>0</v>
      </c>
      <c r="DH19" s="27">
        <f>VLOOKUP(DD19,$X$17:$AF$20,5,FALSE)</f>
        <v>1</v>
      </c>
      <c r="DI19" s="27">
        <f>VLOOKUP(DD19,$X$17:$AF$20,6,FALSE)</f>
        <v>13</v>
      </c>
      <c r="DJ19" s="27">
        <f>VLOOKUP(DD19,$X$17:$AF$20,7,FALSE)</f>
        <v>9</v>
      </c>
      <c r="DK19" s="27">
        <f>VLOOKUP(DD19,$X$17:$AF$20,8,FALSE)</f>
        <v>4</v>
      </c>
      <c r="DL19" s="27">
        <f>VLOOKUP(DD19,$X$17:$AF$20,9,FALSE)</f>
        <v>3</v>
      </c>
    </row>
    <row r="20" spans="2:116" ht="22.5" customHeight="1" x14ac:dyDescent="0.3">
      <c r="B20" s="89">
        <v>15</v>
      </c>
      <c r="C20" s="83">
        <v>46189</v>
      </c>
      <c r="D20" s="84">
        <v>0.75</v>
      </c>
      <c r="E20" s="139" t="s">
        <v>124</v>
      </c>
      <c r="F20" s="3">
        <v>1</v>
      </c>
      <c r="G20" s="3">
        <v>4</v>
      </c>
      <c r="H20" s="139" t="s">
        <v>97</v>
      </c>
      <c r="I20" s="159" t="s">
        <v>102</v>
      </c>
      <c r="J20" s="85" t="s">
        <v>10</v>
      </c>
      <c r="K20" s="6" t="str">
        <f t="shared" si="2"/>
        <v>SINTRENSE "A"</v>
      </c>
      <c r="L20" s="6" t="str">
        <f t="shared" si="3"/>
        <v>TRAJOUCE</v>
      </c>
      <c r="N20" s="148" t="s">
        <v>125</v>
      </c>
      <c r="O20" s="126">
        <f>SUM(P20:R20)</f>
        <v>2</v>
      </c>
      <c r="P20" s="127">
        <v>1</v>
      </c>
      <c r="Q20" s="127">
        <v>0</v>
      </c>
      <c r="R20" s="127">
        <v>1</v>
      </c>
      <c r="S20" s="127">
        <v>13</v>
      </c>
      <c r="T20" s="127">
        <v>9</v>
      </c>
      <c r="U20" s="127">
        <f>S20-T20</f>
        <v>4</v>
      </c>
      <c r="V20" s="128">
        <v>3</v>
      </c>
      <c r="X20" s="4" t="s">
        <v>91</v>
      </c>
      <c r="Y20" s="39">
        <f>DCOUNT($E$5:$F$33,$F$5,$AA21:$AA22)+DCOUNT($G$5:$H$33,$G$5,$AA21:$AA22)</f>
        <v>2</v>
      </c>
      <c r="Z20" s="39">
        <f>COUNTIF($K$6:$K$41,AA22)</f>
        <v>2</v>
      </c>
      <c r="AA20" s="39">
        <f>Y20-Z20-AB20</f>
        <v>0</v>
      </c>
      <c r="AB20" s="39">
        <f>COUNTIF($L$6:$L$41,AA22)</f>
        <v>0</v>
      </c>
      <c r="AC20" s="39">
        <f>DSUM($E$5:$F$33,$F$5,$AA21:$AA22)+DSUM($G$5:$H$33,$G$5,$AA21:$AA22)</f>
        <v>8</v>
      </c>
      <c r="AD20" s="39">
        <f>DSUM($E$5:$G$33,$G$5,$AA21:$AA22)+DSUM($F$5:$H$33,$F$5,$AA21:$AA22)</f>
        <v>4</v>
      </c>
      <c r="AE20" s="39">
        <f>AC20-AD20</f>
        <v>4</v>
      </c>
      <c r="AF20" s="40">
        <f>Z20*3+AA20*1</f>
        <v>6</v>
      </c>
      <c r="AH20" s="41" t="str">
        <f>X20</f>
        <v>ALCOITÃO</v>
      </c>
      <c r="AI20" s="42">
        <f>AF20</f>
        <v>6</v>
      </c>
      <c r="AJ20" s="43" t="str">
        <f>AH20</f>
        <v>ALCOITÃO</v>
      </c>
      <c r="AK20" s="42">
        <f>VLOOKUP(AJ20,X17:AF20,9,FALSE)</f>
        <v>6</v>
      </c>
      <c r="AL20" s="43" t="str">
        <f>AJ20</f>
        <v>ALCOITÃO</v>
      </c>
      <c r="AM20" s="42">
        <f>VLOOKUP(AL20,X17:AF20,9,FALSE)</f>
        <v>6</v>
      </c>
      <c r="AN20" s="44" t="str">
        <f>IF(AM20&lt;=AM17,AL20,AL17)</f>
        <v>ALCOITÃO</v>
      </c>
      <c r="AO20" s="42">
        <f>VLOOKUP(AN20,X17:AF20,9,FALSE)</f>
        <v>6</v>
      </c>
      <c r="AP20" s="43" t="str">
        <f>AN20</f>
        <v>ALCOITÃO</v>
      </c>
      <c r="AQ20" s="42">
        <f>VLOOKUP(AP20,X17:AF20,9,FALSE)</f>
        <v>6</v>
      </c>
      <c r="AR20" s="44" t="str">
        <f>IF(AQ20&lt;=AQ18,AP20,AP18)</f>
        <v>S. JOÃO BRITO</v>
      </c>
      <c r="AS20" s="42">
        <f>VLOOKUP(AR20,X17:AF20,9,FALSE)</f>
        <v>3</v>
      </c>
      <c r="AT20" s="44" t="str">
        <f>IF(AS20&lt;=AS19,AR20,AR19)</f>
        <v>TIRES</v>
      </c>
      <c r="AU20" s="45">
        <f>VLOOKUP(AT20,X17:AF20,9,FALSE)</f>
        <v>0</v>
      </c>
      <c r="AV20" s="46" t="str">
        <f>AT20</f>
        <v>TIRES</v>
      </c>
      <c r="AW20" s="47">
        <f>AU20</f>
        <v>0</v>
      </c>
      <c r="AX20" s="42">
        <f>VLOOKUP(AV20,X17:AF20,8,FALSE)</f>
        <v>-5</v>
      </c>
      <c r="AY20" s="43" t="str">
        <f>AV20</f>
        <v>TIRES</v>
      </c>
      <c r="AZ20" s="42">
        <f>VLOOKUP(AY20,X17:AF20,9,FALSE)</f>
        <v>0</v>
      </c>
      <c r="BA20" s="42">
        <f>VLOOKUP(AY20,X17:AF20,8,FALSE)</f>
        <v>-5</v>
      </c>
      <c r="BB20" s="43" t="str">
        <f>AY20</f>
        <v>TIRES</v>
      </c>
      <c r="BC20" s="42">
        <f>VLOOKUP(BB20,X17:AF20,9,FALSE)</f>
        <v>0</v>
      </c>
      <c r="BD20" s="42">
        <f>VLOOKUP(BB20,X17:AF20,8,FALSE)</f>
        <v>-5</v>
      </c>
      <c r="BE20" s="44" t="str">
        <f>IF(AND(BC19=BC20,BD20&gt;BD19),BB19,BB20)</f>
        <v>TIRES</v>
      </c>
      <c r="BF20" s="48">
        <f>VLOOKUP(BE20,X17:AF20,9,FALSE)</f>
        <v>0</v>
      </c>
      <c r="BG20" s="49" t="str">
        <f>BE20</f>
        <v>TIRES</v>
      </c>
      <c r="BI20" s="13" t="str">
        <f>BG20</f>
        <v>TIRES</v>
      </c>
      <c r="BJ20" s="26">
        <f>VLOOKUP(BI20,X17:AF20,2,FALSE)</f>
        <v>2</v>
      </c>
      <c r="BK20" s="27">
        <f>VLOOKUP(BI20,X17:AF20,3,FALSE)</f>
        <v>0</v>
      </c>
      <c r="BL20" s="27">
        <f>VLOOKUP(BI20,X17:AF20,4,FALSE)</f>
        <v>0</v>
      </c>
      <c r="BM20" s="27">
        <f>VLOOKUP(BI20,X17:AF20,5,FALSE)</f>
        <v>2</v>
      </c>
      <c r="BN20" s="27">
        <f>VLOOKUP(BI20,X17:AF20,6,FALSE)</f>
        <v>4</v>
      </c>
      <c r="BO20" s="27">
        <f>VLOOKUP(BI20,X17:AF20,7,FALSE)</f>
        <v>9</v>
      </c>
      <c r="BP20" s="27">
        <f>VLOOKUP(BI20,X17:AF20,8,FALSE)</f>
        <v>-5</v>
      </c>
      <c r="BQ20" s="27">
        <f>VLOOKUP(BI20,X17:AF20,9,FALSE)</f>
        <v>0</v>
      </c>
      <c r="BR20" s="1" t="str">
        <f>BI20</f>
        <v>TIRES</v>
      </c>
      <c r="BS20" s="1">
        <f>VLOOKUP(BR20,BI17:BQ20,9,FALSE)</f>
        <v>0</v>
      </c>
      <c r="BT20" s="1">
        <f>VLOOKUP(BR20,BI17:BQ20,8,FALSE)</f>
        <v>-5</v>
      </c>
      <c r="BU20" s="29" t="str">
        <f>IF(AND(BS19=BS20,BT20&gt;BT19),BR19,BR20)</f>
        <v>TIRES</v>
      </c>
      <c r="BV20" s="29">
        <f>VLOOKUP(BU20,BI17:BQ20,9,FALSE)</f>
        <v>0</v>
      </c>
      <c r="BW20" s="29">
        <f>VLOOKUP(BU20,BI17:BQ20,8,FALSE)</f>
        <v>-5</v>
      </c>
      <c r="BX20" s="29" t="str">
        <f>IF(AND(BV18=BV20,BW20&gt;BW18),BU18,BU20)</f>
        <v>TIRES</v>
      </c>
      <c r="BY20" s="1">
        <f>VLOOKUP(BX20,BI17:BQ20,9,FALSE)</f>
        <v>0</v>
      </c>
      <c r="BZ20" s="12">
        <f>VLOOKUP(BX20,BI17:BQ20,8,FALSE)</f>
        <v>-5</v>
      </c>
      <c r="CA20" s="30" t="str">
        <f>IF(AND(BY17=BY20,BZ20&gt;BZ17),BX17,BX20)</f>
        <v>TIRES</v>
      </c>
      <c r="CB20" s="1">
        <f>VLOOKUP(CA20,BI17:BQ20,9,FALSE)</f>
        <v>0</v>
      </c>
      <c r="CC20" s="1">
        <f>VLOOKUP(CA20,BI17:BQ20,8,FALSE)</f>
        <v>-5</v>
      </c>
      <c r="CD20" s="12">
        <f>VLOOKUP(CA20,BI17:BQ20,6,FALSE)</f>
        <v>4</v>
      </c>
      <c r="CE20" s="29" t="str">
        <f>IF(AND(CB19=CB20,CC19=CC20,CD20&gt;CD19),CA19,CA20)</f>
        <v>TIRES</v>
      </c>
      <c r="CF20" s="1">
        <f>VLOOKUP(CE20,BI17:BQ20,9,FALSE)</f>
        <v>0</v>
      </c>
      <c r="CG20" s="1">
        <f>VLOOKUP(CE20,BI17:BQ20,8,FALSE)</f>
        <v>-5</v>
      </c>
      <c r="CH20" s="1">
        <f>VLOOKUP(CE20,BI17:BQ20,6,FALSE)</f>
        <v>4</v>
      </c>
      <c r="CI20" s="29" t="str">
        <f>IF(AND(CF18=CF20,CG18=CG20,CH20&gt;CH18),CE18,CE20)</f>
        <v>TIRES</v>
      </c>
      <c r="CJ20" s="1">
        <f>VLOOKUP(CI20,BI17:BQ20,9,FALSE)</f>
        <v>0</v>
      </c>
      <c r="CK20" s="1">
        <f>VLOOKUP(CI20,BI17:BQ20,8,FALSE)</f>
        <v>-5</v>
      </c>
      <c r="CL20" s="1">
        <f>VLOOKUP(CI20,BI17:BQ20,6,FALSE)</f>
        <v>4</v>
      </c>
      <c r="CM20" s="28" t="str">
        <f>IF(AND(CJ17=CJ20,CK17=CK20,CL20&gt;CL17),CI17,CI20)</f>
        <v>TIRES</v>
      </c>
      <c r="CN20" s="1">
        <f>VLOOKUP(CM20,BI17:BQ20,9,FALSE)</f>
        <v>0</v>
      </c>
      <c r="CO20" s="1">
        <f>VLOOKUP(CM20,BI17:BQ20,8,FALSE)</f>
        <v>-5</v>
      </c>
      <c r="CP20" s="1">
        <f>VLOOKUP(CM20,BI17:BQ20,6,FALSE)</f>
        <v>4</v>
      </c>
      <c r="CQ20" s="13" t="str">
        <f>CM20</f>
        <v>TIRES</v>
      </c>
      <c r="CR20" s="26">
        <f>VLOOKUP(CQ20,$X$17:$AF$20,2,FALSE)</f>
        <v>2</v>
      </c>
      <c r="CS20" s="27">
        <f>VLOOKUP(CQ20,$X$17:$AF$20,3,FALSE)</f>
        <v>0</v>
      </c>
      <c r="CT20" s="27">
        <f>VLOOKUP(CQ20,$X$17:$AF$20,4,FALSE)</f>
        <v>0</v>
      </c>
      <c r="CU20" s="27">
        <f>VLOOKUP(CQ20,$X$17:$AF$20,5,FALSE)</f>
        <v>2</v>
      </c>
      <c r="CV20" s="27">
        <f>VLOOKUP(CQ20,$X$17:$AF$20,6,FALSE)</f>
        <v>4</v>
      </c>
      <c r="CW20" s="27">
        <f>VLOOKUP(CQ20,$X$17:$AF$20,7,FALSE)</f>
        <v>9</v>
      </c>
      <c r="CX20" s="27">
        <f>VLOOKUP(CQ20,$X$17:$AF$20,8,FALSE)</f>
        <v>-5</v>
      </c>
      <c r="CY20" s="27">
        <f>VLOOKUP(CQ20,$X$17:$AF$20,9,FALSE)</f>
        <v>0</v>
      </c>
      <c r="DA20" s="1" t="str">
        <f>IF(ISNA(VLOOKUP(CQ20,K$6:L$29,1,FALSE))=TRUE,CM20,VLOOKUP(CQ20,K$6:L$29,1,FALSE))</f>
        <v>TIRES</v>
      </c>
      <c r="DB20" s="1" t="str">
        <f>IF(ISNA(VLOOKUP(CQ20,K$6:L$29,2,FALSE))=TRUE,CM20,VLOOKUP(CQ20,K$6:L$29,2,FALSE))</f>
        <v>TIRES</v>
      </c>
      <c r="DD20" s="1" t="str">
        <f>IF(DD19=CM20,CM19,IF(AND(CR21=CR20,CY21=CY20,DA21=CM21,DB21=CM20),DA21,CM20))</f>
        <v>TIRES</v>
      </c>
      <c r="DE20" s="26">
        <f>VLOOKUP(DD20,$X$17:$AF$20,2,FALSE)</f>
        <v>2</v>
      </c>
      <c r="DF20" s="27">
        <f>VLOOKUP(DD20,$X$17:$AF$20,3,FALSE)</f>
        <v>0</v>
      </c>
      <c r="DG20" s="27">
        <f>VLOOKUP(DD20,$X$17:$AF$20,4,FALSE)</f>
        <v>0</v>
      </c>
      <c r="DH20" s="27">
        <f>VLOOKUP(DD20,$X$17:$AF$20,5,FALSE)</f>
        <v>2</v>
      </c>
      <c r="DI20" s="27">
        <f>VLOOKUP(DD20,$X$17:$AF$20,6,FALSE)</f>
        <v>4</v>
      </c>
      <c r="DJ20" s="27">
        <f>VLOOKUP(DD20,$X$17:$AF$20,7,FALSE)</f>
        <v>9</v>
      </c>
      <c r="DK20" s="27">
        <f>VLOOKUP(DD20,$X$17:$AF$20,8,FALSE)</f>
        <v>-5</v>
      </c>
      <c r="DL20" s="27">
        <f>VLOOKUP(DD20,$X$17:$AF$20,9,FALSE)</f>
        <v>0</v>
      </c>
    </row>
    <row r="21" spans="2:116" ht="22.5" customHeight="1" x14ac:dyDescent="0.3">
      <c r="B21" s="89">
        <v>16</v>
      </c>
      <c r="C21" s="83">
        <v>46189</v>
      </c>
      <c r="D21" s="84">
        <v>0.75</v>
      </c>
      <c r="E21" s="138" t="s">
        <v>132</v>
      </c>
      <c r="F21" s="3">
        <v>2</v>
      </c>
      <c r="G21" s="3">
        <v>13</v>
      </c>
      <c r="H21" s="138" t="s">
        <v>90</v>
      </c>
      <c r="I21" s="159" t="s">
        <v>105</v>
      </c>
      <c r="J21" s="85" t="s">
        <v>10</v>
      </c>
      <c r="K21" s="6" t="str">
        <f t="shared" si="2"/>
        <v>ALCOITÃO</v>
      </c>
      <c r="L21" s="6" t="str">
        <f t="shared" si="3"/>
        <v>ALGUEIRÃO</v>
      </c>
      <c r="N21" s="148" t="s">
        <v>124</v>
      </c>
      <c r="O21" s="126">
        <f>SUM(P21:R21)</f>
        <v>2</v>
      </c>
      <c r="P21" s="127">
        <v>1</v>
      </c>
      <c r="Q21" s="127">
        <v>0</v>
      </c>
      <c r="R21" s="127">
        <v>1</v>
      </c>
      <c r="S21" s="127">
        <v>7</v>
      </c>
      <c r="T21" s="127">
        <v>5</v>
      </c>
      <c r="U21" s="127">
        <f>S21-T21</f>
        <v>2</v>
      </c>
      <c r="V21" s="128">
        <v>3</v>
      </c>
      <c r="X21" s="50" t="s">
        <v>74</v>
      </c>
      <c r="Y21" s="50" t="s">
        <v>74</v>
      </c>
      <c r="Z21" s="50" t="s">
        <v>74</v>
      </c>
      <c r="AA21" s="50" t="s">
        <v>74</v>
      </c>
      <c r="AB21" s="15"/>
      <c r="AC21" s="15"/>
      <c r="AD21" s="15"/>
      <c r="AE21" s="15"/>
      <c r="AF21" s="15"/>
    </row>
    <row r="22" spans="2:116" ht="22.5" customHeight="1" x14ac:dyDescent="0.3">
      <c r="B22" s="89">
        <v>17</v>
      </c>
      <c r="C22" s="178">
        <v>46189</v>
      </c>
      <c r="D22" s="86">
        <v>0.75</v>
      </c>
      <c r="E22" s="140" t="str">
        <f>X40</f>
        <v>REAL SC</v>
      </c>
      <c r="F22" s="3">
        <v>3</v>
      </c>
      <c r="G22" s="3">
        <v>6</v>
      </c>
      <c r="H22" s="140" t="s">
        <v>126</v>
      </c>
      <c r="I22" s="160" t="s">
        <v>63</v>
      </c>
      <c r="J22" s="87" t="s">
        <v>11</v>
      </c>
      <c r="K22" s="6" t="str">
        <f t="shared" si="2"/>
        <v>ESTORIL AC</v>
      </c>
      <c r="L22" s="6" t="str">
        <f t="shared" si="3"/>
        <v>CARCAVELOS</v>
      </c>
      <c r="N22" s="149" t="s">
        <v>132</v>
      </c>
      <c r="O22" s="129">
        <f>SUM(P22:R22)</f>
        <v>2</v>
      </c>
      <c r="P22" s="130">
        <v>0</v>
      </c>
      <c r="Q22" s="130">
        <v>0</v>
      </c>
      <c r="R22" s="130">
        <v>2</v>
      </c>
      <c r="S22" s="130">
        <v>3</v>
      </c>
      <c r="T22" s="130">
        <v>19</v>
      </c>
      <c r="U22" s="130">
        <f>S22-T22</f>
        <v>-16</v>
      </c>
      <c r="V22" s="131">
        <v>0</v>
      </c>
      <c r="X22" s="15" t="s">
        <v>88</v>
      </c>
      <c r="Y22" s="15" t="s">
        <v>89</v>
      </c>
      <c r="Z22" s="15" t="s">
        <v>90</v>
      </c>
      <c r="AA22" s="15" t="s">
        <v>91</v>
      </c>
      <c r="AB22" s="15"/>
      <c r="AC22" s="15"/>
      <c r="AD22" s="15"/>
      <c r="AE22" s="15"/>
      <c r="AF22" s="15"/>
    </row>
    <row r="23" spans="2:116" ht="22.5" customHeight="1" x14ac:dyDescent="0.2">
      <c r="B23" s="89">
        <v>18</v>
      </c>
      <c r="C23" s="188">
        <v>46189</v>
      </c>
      <c r="D23" s="180">
        <v>0.75</v>
      </c>
      <c r="E23" s="191" t="s">
        <v>86</v>
      </c>
      <c r="F23" s="208">
        <v>0</v>
      </c>
      <c r="G23" s="208">
        <v>3</v>
      </c>
      <c r="H23" s="191" t="s">
        <v>95</v>
      </c>
      <c r="I23" s="181" t="s">
        <v>100</v>
      </c>
      <c r="J23" s="192" t="s">
        <v>11</v>
      </c>
      <c r="K23" s="6" t="str">
        <f t="shared" si="2"/>
        <v>S. JOÃO BRITO</v>
      </c>
      <c r="L23" s="6" t="str">
        <f t="shared" si="3"/>
        <v>CENTRAL 32 "B"</v>
      </c>
      <c r="N23" s="1"/>
      <c r="X23" s="7"/>
      <c r="Y23" s="8" t="s">
        <v>16</v>
      </c>
      <c r="Z23" s="8" t="s">
        <v>17</v>
      </c>
      <c r="AA23" s="8" t="s">
        <v>12</v>
      </c>
      <c r="AB23" s="8" t="s">
        <v>11</v>
      </c>
      <c r="AC23" s="8" t="s">
        <v>3</v>
      </c>
      <c r="AD23" s="8" t="s">
        <v>4</v>
      </c>
      <c r="AE23" s="8" t="s">
        <v>18</v>
      </c>
      <c r="AF23" s="9" t="s">
        <v>19</v>
      </c>
      <c r="BI23" s="10"/>
      <c r="BJ23" s="11" t="s">
        <v>16</v>
      </c>
      <c r="BK23" s="11" t="s">
        <v>17</v>
      </c>
      <c r="BL23" s="11" t="s">
        <v>12</v>
      </c>
      <c r="BM23" s="11" t="s">
        <v>11</v>
      </c>
      <c r="BN23" s="11" t="s">
        <v>3</v>
      </c>
      <c r="BO23" s="11" t="s">
        <v>4</v>
      </c>
      <c r="BP23" s="11" t="s">
        <v>18</v>
      </c>
      <c r="BQ23" s="11" t="s">
        <v>19</v>
      </c>
      <c r="BR23" s="12"/>
      <c r="BS23" s="12"/>
      <c r="BT23" s="12"/>
      <c r="BU23" s="12"/>
      <c r="BV23" s="12"/>
      <c r="BW23" s="12"/>
      <c r="BX23" s="12"/>
      <c r="BY23" s="13"/>
      <c r="BZ23" s="13"/>
      <c r="CQ23" s="10"/>
      <c r="CR23" s="11" t="s">
        <v>16</v>
      </c>
      <c r="CS23" s="11" t="s">
        <v>17</v>
      </c>
      <c r="CT23" s="11" t="s">
        <v>12</v>
      </c>
      <c r="CU23" s="11" t="s">
        <v>11</v>
      </c>
      <c r="CV23" s="11" t="s">
        <v>3</v>
      </c>
      <c r="CW23" s="11" t="s">
        <v>4</v>
      </c>
      <c r="CX23" s="11" t="s">
        <v>18</v>
      </c>
      <c r="CY23" s="11" t="s">
        <v>19</v>
      </c>
      <c r="DE23" s="11" t="s">
        <v>16</v>
      </c>
      <c r="DF23" s="11" t="s">
        <v>17</v>
      </c>
      <c r="DG23" s="11" t="s">
        <v>12</v>
      </c>
      <c r="DH23" s="11" t="s">
        <v>11</v>
      </c>
      <c r="DI23" s="11" t="s">
        <v>3</v>
      </c>
      <c r="DJ23" s="11" t="s">
        <v>4</v>
      </c>
      <c r="DK23" s="11" t="s">
        <v>18</v>
      </c>
      <c r="DL23" s="11" t="s">
        <v>19</v>
      </c>
    </row>
    <row r="24" spans="2:116" ht="22.5" customHeight="1" x14ac:dyDescent="0.2">
      <c r="B24" s="89">
        <v>19</v>
      </c>
      <c r="C24" s="195">
        <v>46189</v>
      </c>
      <c r="D24" s="196">
        <v>0.75</v>
      </c>
      <c r="E24" s="197" t="s">
        <v>127</v>
      </c>
      <c r="F24" s="3">
        <v>5</v>
      </c>
      <c r="G24" s="3">
        <v>3</v>
      </c>
      <c r="H24" s="197" t="s">
        <v>129</v>
      </c>
      <c r="I24" s="198" t="s">
        <v>81</v>
      </c>
      <c r="J24" s="199" t="s">
        <v>12</v>
      </c>
      <c r="K24" s="6"/>
      <c r="L24" s="6"/>
      <c r="N24" s="92" t="s">
        <v>11</v>
      </c>
      <c r="O24" s="56" t="s">
        <v>16</v>
      </c>
      <c r="P24" s="57" t="s">
        <v>17</v>
      </c>
      <c r="Q24" s="57" t="s">
        <v>12</v>
      </c>
      <c r="R24" s="57" t="s">
        <v>11</v>
      </c>
      <c r="S24" s="57" t="s">
        <v>3</v>
      </c>
      <c r="T24" s="57" t="s">
        <v>4</v>
      </c>
      <c r="U24" s="57" t="s">
        <v>18</v>
      </c>
      <c r="V24" s="58" t="s">
        <v>19</v>
      </c>
      <c r="X24" s="205"/>
      <c r="Y24" s="206"/>
      <c r="Z24" s="206"/>
      <c r="AA24" s="206"/>
      <c r="AB24" s="206"/>
      <c r="AC24" s="206"/>
      <c r="AD24" s="206"/>
      <c r="AE24" s="206"/>
      <c r="AF24" s="207"/>
      <c r="BI24" s="10"/>
      <c r="BJ24" s="11"/>
      <c r="BK24" s="11"/>
      <c r="BL24" s="11"/>
      <c r="BM24" s="11"/>
      <c r="BN24" s="11"/>
      <c r="BO24" s="11"/>
      <c r="BP24" s="11"/>
      <c r="BQ24" s="11"/>
      <c r="BR24" s="12"/>
      <c r="BS24" s="12"/>
      <c r="BT24" s="12"/>
      <c r="BU24" s="12"/>
      <c r="BV24" s="12"/>
      <c r="BW24" s="12"/>
      <c r="BX24" s="12"/>
      <c r="BY24" s="13"/>
      <c r="BZ24" s="13"/>
      <c r="CQ24" s="10"/>
      <c r="CR24" s="11"/>
      <c r="CS24" s="11"/>
      <c r="CT24" s="11"/>
      <c r="CU24" s="11"/>
      <c r="CV24" s="11"/>
      <c r="CW24" s="11"/>
      <c r="CX24" s="11"/>
      <c r="CY24" s="11"/>
      <c r="DE24" s="11"/>
      <c r="DF24" s="11"/>
      <c r="DG24" s="11"/>
      <c r="DH24" s="11"/>
      <c r="DI24" s="11"/>
      <c r="DJ24" s="11"/>
      <c r="DK24" s="11"/>
      <c r="DL24" s="11"/>
    </row>
    <row r="25" spans="2:116" ht="22.5" customHeight="1" x14ac:dyDescent="0.2">
      <c r="B25" s="175">
        <v>20</v>
      </c>
      <c r="C25" s="200">
        <v>46189</v>
      </c>
      <c r="D25" s="201">
        <v>0.80208333333333337</v>
      </c>
      <c r="E25" s="202" t="s">
        <v>128</v>
      </c>
      <c r="F25" s="177">
        <v>10</v>
      </c>
      <c r="G25" s="177">
        <v>0</v>
      </c>
      <c r="H25" s="202" t="s">
        <v>130</v>
      </c>
      <c r="I25" s="203" t="s">
        <v>100</v>
      </c>
      <c r="J25" s="204" t="s">
        <v>12</v>
      </c>
      <c r="K25" s="6"/>
      <c r="L25" s="6"/>
      <c r="N25" s="224" t="s">
        <v>126</v>
      </c>
      <c r="O25" s="123">
        <f>SUM(P25:R25)</f>
        <v>2</v>
      </c>
      <c r="P25" s="124">
        <v>2</v>
      </c>
      <c r="Q25" s="124">
        <v>0</v>
      </c>
      <c r="R25" s="124">
        <v>0</v>
      </c>
      <c r="S25" s="124">
        <v>14</v>
      </c>
      <c r="T25" s="124">
        <v>3</v>
      </c>
      <c r="U25" s="124">
        <f>S25-T25</f>
        <v>11</v>
      </c>
      <c r="V25" s="125">
        <v>6</v>
      </c>
      <c r="X25" s="205"/>
      <c r="Y25" s="206"/>
      <c r="Z25" s="206"/>
      <c r="AA25" s="206"/>
      <c r="AB25" s="206"/>
      <c r="AC25" s="206"/>
      <c r="AD25" s="206"/>
      <c r="AE25" s="206"/>
      <c r="AF25" s="207"/>
      <c r="BI25" s="10"/>
      <c r="BJ25" s="11"/>
      <c r="BK25" s="11"/>
      <c r="BL25" s="11"/>
      <c r="BM25" s="11"/>
      <c r="BN25" s="11"/>
      <c r="BO25" s="11"/>
      <c r="BP25" s="11"/>
      <c r="BQ25" s="11"/>
      <c r="BR25" s="12"/>
      <c r="BS25" s="12"/>
      <c r="BT25" s="12"/>
      <c r="BU25" s="12"/>
      <c r="BV25" s="12"/>
      <c r="BW25" s="12"/>
      <c r="BX25" s="12"/>
      <c r="BY25" s="13"/>
      <c r="BZ25" s="13"/>
      <c r="CQ25" s="10"/>
      <c r="CR25" s="11"/>
      <c r="CS25" s="11"/>
      <c r="CT25" s="11"/>
      <c r="CU25" s="11"/>
      <c r="CV25" s="11"/>
      <c r="CW25" s="11"/>
      <c r="CX25" s="11"/>
      <c r="CY25" s="11"/>
      <c r="DE25" s="11"/>
      <c r="DF25" s="11"/>
      <c r="DG25" s="11"/>
      <c r="DH25" s="11"/>
      <c r="DI25" s="11"/>
      <c r="DJ25" s="11"/>
      <c r="DK25" s="11"/>
      <c r="DL25" s="11"/>
    </row>
    <row r="26" spans="2:116" ht="22.5" customHeight="1" x14ac:dyDescent="0.3">
      <c r="B26" s="170">
        <v>21</v>
      </c>
      <c r="C26" s="171">
        <v>46190</v>
      </c>
      <c r="D26" s="193">
        <v>0.75</v>
      </c>
      <c r="E26" s="173" t="s">
        <v>84</v>
      </c>
      <c r="F26" s="165"/>
      <c r="G26" s="165"/>
      <c r="H26" s="173" t="s">
        <v>87</v>
      </c>
      <c r="I26" s="194" t="s">
        <v>65</v>
      </c>
      <c r="J26" s="174" t="s">
        <v>8</v>
      </c>
      <c r="K26" s="6" t="str">
        <f>IF(F22&lt;&gt;"",IF(F22&gt;G22,E22,IF(G22&gt;F22,H22,"Empate")),"")</f>
        <v>BENFICA EF</v>
      </c>
      <c r="L26" s="6" t="str">
        <f>IF(F22&lt;&gt;"",IF(F22&lt;G22,E22,IF(G22&lt;F22,H22,"Empate")),"")</f>
        <v>REAL SC</v>
      </c>
      <c r="N26" s="225" t="s">
        <v>96</v>
      </c>
      <c r="O26" s="126">
        <f>SUM(P26:R26)</f>
        <v>2</v>
      </c>
      <c r="P26" s="127">
        <v>1</v>
      </c>
      <c r="Q26" s="127">
        <v>0</v>
      </c>
      <c r="R26" s="127">
        <v>1</v>
      </c>
      <c r="S26" s="127">
        <v>7</v>
      </c>
      <c r="T26" s="127">
        <v>9</v>
      </c>
      <c r="U26" s="127">
        <f>S26-T26</f>
        <v>-2</v>
      </c>
      <c r="V26" s="128">
        <v>3</v>
      </c>
      <c r="X26" s="14" t="s">
        <v>92</v>
      </c>
      <c r="Y26" s="15">
        <f>DCOUNT($E$5:$F$33,$F$5,$X30:$X31)+DCOUNT($G$5:$H$33,$G$5,$X30:$X31)</f>
        <v>0</v>
      </c>
      <c r="Z26" s="15">
        <f>COUNTIF($K$6:$K$41,X31)</f>
        <v>0</v>
      </c>
      <c r="AA26" s="15">
        <f>Y26-Z26-AB26</f>
        <v>0</v>
      </c>
      <c r="AB26" s="15">
        <f>COUNTIF($L$6:$L$41,X31)</f>
        <v>0</v>
      </c>
      <c r="AC26" s="15">
        <f>DSUM($E$5:$F$33,$F$5,$X30:$X31)+DSUM($G$5:$H$33,$G$5,$X30:$X31)</f>
        <v>0</v>
      </c>
      <c r="AD26" s="15">
        <f>DSUM($E$5:$G$33,$G$5,$X30:$X31)+DSUM($F$5:$H$33,$F$5,$X30:$X31)</f>
        <v>0</v>
      </c>
      <c r="AE26" s="15">
        <f>AC26-AD26</f>
        <v>0</v>
      </c>
      <c r="AF26" s="16">
        <f>Z26*3+AA26*1</f>
        <v>0</v>
      </c>
      <c r="AH26" s="17" t="str">
        <f>X26</f>
        <v>VILA VERDE</v>
      </c>
      <c r="AI26" s="18">
        <f>AF26</f>
        <v>0</v>
      </c>
      <c r="AJ26" s="19" t="str">
        <f>IF(AI26&gt;=AI27,AH26,AH27)</f>
        <v>CENTRAL 32</v>
      </c>
      <c r="AK26" s="18">
        <f>VLOOKUP(AJ26,X26:AF29,9,FALSE)</f>
        <v>4</v>
      </c>
      <c r="AL26" s="19" t="str">
        <f>IF(AK26&gt;=AK28,AJ26,AJ28)</f>
        <v>CENTRAL 32</v>
      </c>
      <c r="AM26" s="18">
        <f>VLOOKUP(AL26,X26:AF29,9,FALSE)</f>
        <v>4</v>
      </c>
      <c r="AN26" s="19" t="str">
        <f>IF(AM26&gt;=AM29,AL26,AL29)</f>
        <v>CENTRAL 32</v>
      </c>
      <c r="AO26" s="18">
        <f>VLOOKUP(AN26,X26:AF29,9,FALSE)</f>
        <v>4</v>
      </c>
      <c r="AP26" s="19"/>
      <c r="AQ26" s="20"/>
      <c r="AR26" s="20"/>
      <c r="AS26" s="20"/>
      <c r="AT26" s="20"/>
      <c r="AU26" s="21"/>
      <c r="AV26" s="22" t="str">
        <f>AN26</f>
        <v>CENTRAL 32</v>
      </c>
      <c r="AW26" s="23">
        <f>AO26</f>
        <v>4</v>
      </c>
      <c r="AX26" s="18">
        <f>VLOOKUP(AV26,X26:AF29,8,FALSE)</f>
        <v>-26</v>
      </c>
      <c r="AY26" s="19" t="str">
        <f>IF(AND(AW26=AW27,AX27&gt;AX26),AV27,AV26)</f>
        <v>CENTRAL 32</v>
      </c>
      <c r="AZ26" s="18"/>
      <c r="BA26" s="18"/>
      <c r="BB26" s="20"/>
      <c r="BC26" s="20"/>
      <c r="BD26" s="20"/>
      <c r="BE26" s="20"/>
      <c r="BF26" s="24">
        <f>AW26</f>
        <v>4</v>
      </c>
      <c r="BG26" s="25" t="str">
        <f>AY26</f>
        <v>CENTRAL 32</v>
      </c>
      <c r="BI26" s="13" t="str">
        <f>BG26</f>
        <v>CENTRAL 32</v>
      </c>
      <c r="BJ26" s="26">
        <f>VLOOKUP(BI26,X26:AF29,2,FALSE)</f>
        <v>4</v>
      </c>
      <c r="BK26" s="27">
        <f>VLOOKUP(BI26,X26:AF29,3,FALSE)</f>
        <v>0</v>
      </c>
      <c r="BL26" s="27">
        <f>VLOOKUP(BI26,X26:AF29,4,FALSE)</f>
        <v>4</v>
      </c>
      <c r="BM26" s="27">
        <f>VLOOKUP(BI26,X26:AF29,5,FALSE)</f>
        <v>0</v>
      </c>
      <c r="BN26" s="27">
        <f>VLOOKUP(BI26,X26:AF29,6,FALSE)</f>
        <v>3</v>
      </c>
      <c r="BO26" s="27">
        <f>VLOOKUP(BI26,X26:AF29,7,FALSE)</f>
        <v>29</v>
      </c>
      <c r="BP26" s="27">
        <f>VLOOKUP(BI26,X26:AF29,8,FALSE)</f>
        <v>-26</v>
      </c>
      <c r="BQ26" s="27">
        <f>VLOOKUP(BI26,X26:AF29,9,FALSE)</f>
        <v>4</v>
      </c>
      <c r="BR26" s="1" t="str">
        <f>BI26</f>
        <v>CENTRAL 32</v>
      </c>
      <c r="BS26" s="1">
        <f>VLOOKUP(BR26,BI26:BQ29,9,FALSE)</f>
        <v>4</v>
      </c>
      <c r="BT26" s="1">
        <f>VLOOKUP(BR26,BI26:BQ29,8,FALSE)</f>
        <v>-26</v>
      </c>
      <c r="BU26" s="28" t="str">
        <f>IF(AND(BS26=BS27,BT27&gt;BT26),BR27,BR26)</f>
        <v>CENTRAL 32</v>
      </c>
      <c r="BV26" s="29">
        <f>VLOOKUP(BU26,BI26:BQ29,9,FALSE)</f>
        <v>4</v>
      </c>
      <c r="BW26" s="29">
        <f>VLOOKUP(BU26,BI26:BQ29,8,FALSE)</f>
        <v>-26</v>
      </c>
      <c r="BX26" s="28" t="str">
        <f>IF(AND(BV26=BV28,BW28&gt;BW26),BU28,BU26)</f>
        <v>CENTRAL 32</v>
      </c>
      <c r="BY26" s="1">
        <f>VLOOKUP(BX26,BI26:BQ29,9,FALSE)</f>
        <v>4</v>
      </c>
      <c r="BZ26" s="12">
        <f>VLOOKUP(BX26,BI26:BQ29,8,FALSE)</f>
        <v>-26</v>
      </c>
      <c r="CA26" s="30" t="str">
        <f>IF(AND(BY26=BY29,BZ29&gt;BZ26),BX29,BX26)</f>
        <v>CENTRAL 32</v>
      </c>
      <c r="CB26" s="1">
        <f>VLOOKUP(CA26,BI26:BQ29,9,FALSE)</f>
        <v>4</v>
      </c>
      <c r="CC26" s="1">
        <f>VLOOKUP(CA26,BI26:BQ29,8,FALSE)</f>
        <v>-26</v>
      </c>
      <c r="CD26" s="12">
        <f>VLOOKUP(CA26,BI26:BQ29,6,FALSE)</f>
        <v>3</v>
      </c>
      <c r="CE26" s="28" t="str">
        <f>IF(AND(CB26=CB27,CC26=CC27,CD27&gt;CD26),CA27,CA26)</f>
        <v>CENTRAL 32</v>
      </c>
      <c r="CF26" s="1">
        <f>VLOOKUP(CE26,BI26:BQ29,9,FALSE)</f>
        <v>4</v>
      </c>
      <c r="CG26" s="1">
        <f>VLOOKUP(CE26,BI26:BQ29,8,FALSE)</f>
        <v>-26</v>
      </c>
      <c r="CH26" s="1">
        <f>VLOOKUP(CE26,BI26:BQ29,6,FALSE)</f>
        <v>3</v>
      </c>
      <c r="CI26" s="28" t="str">
        <f>IF(AND(CF26=CF28,CG26=CG28,CH28&gt;CH26),CE28,CE26)</f>
        <v>CENTRAL 32</v>
      </c>
      <c r="CJ26" s="1">
        <f>VLOOKUP(CI26,BI26:BQ29,9,FALSE)</f>
        <v>4</v>
      </c>
      <c r="CK26" s="1">
        <f>VLOOKUP(CI26,BI26:BQ29,8,FALSE)</f>
        <v>-26</v>
      </c>
      <c r="CL26" s="1">
        <f>VLOOKUP(CI26,BI26:BQ29,6,FALSE)</f>
        <v>3</v>
      </c>
      <c r="CM26" s="28" t="str">
        <f>IF(AND(CJ26=CJ29,CK26=CK29,CL29&gt;CL26),CI29,CI26)</f>
        <v>CENTRAL 32</v>
      </c>
      <c r="CN26" s="1">
        <f>VLOOKUP(CM26,BI26:BQ29,9,FALSE)</f>
        <v>4</v>
      </c>
      <c r="CO26" s="1">
        <f>VLOOKUP(CM26,BI26:BQ29,8,FALSE)</f>
        <v>-26</v>
      </c>
      <c r="CP26" s="1">
        <f>VLOOKUP(CM26,BI26:BQ29,6,FALSE)</f>
        <v>3</v>
      </c>
      <c r="CQ26" s="13" t="str">
        <f>CM26</f>
        <v>CENTRAL 32</v>
      </c>
      <c r="CR26" s="26">
        <f>VLOOKUP(CQ26,$X$26:$AF$29,2,FALSE)</f>
        <v>4</v>
      </c>
      <c r="CS26" s="27">
        <f>VLOOKUP(CQ26,$X$26:$AF$29,3,FALSE)</f>
        <v>0</v>
      </c>
      <c r="CT26" s="27">
        <f>VLOOKUP(CQ26,$X$26:$AF$29,4,FALSE)</f>
        <v>4</v>
      </c>
      <c r="CU26" s="27">
        <f>VLOOKUP(CQ26,$X$26:$AF$29,5,FALSE)</f>
        <v>0</v>
      </c>
      <c r="CV26" s="27">
        <f>VLOOKUP(CQ26,$X$26:$AF$29,6,FALSE)</f>
        <v>3</v>
      </c>
      <c r="CW26" s="27">
        <f>VLOOKUP(CQ26,$X$26:$AF$29,7,FALSE)</f>
        <v>29</v>
      </c>
      <c r="CX26" s="27">
        <f>VLOOKUP(CQ26,$X$26:$AF$29,8,FALSE)</f>
        <v>-26</v>
      </c>
      <c r="CY26" s="27">
        <f>VLOOKUP(CQ26,$X$26:$AF$29,9,FALSE)</f>
        <v>4</v>
      </c>
      <c r="DA26" s="1" t="str">
        <f>IF(ISNA(VLOOKUP(CQ26,K$6:L$29,1,FALSE))=TRUE,CM29,VLOOKUP(CQ26,K$6:L$29,1,FALSE))</f>
        <v>ALGUEIRÃO</v>
      </c>
      <c r="DB26" s="1" t="str">
        <f>IF(ISNA(VLOOKUP(CQ26,K$6:L$29,2,FALSE))=TRUE,CM29,VLOOKUP(CQ26,K$6:L$29,2,FALSE))</f>
        <v>ALGUEIRÃO</v>
      </c>
      <c r="DD26" s="1" t="str">
        <f>IF(AND(CR27=CR26,CY27=CY26,DA27=CM27,DB27=CM26),DA27,CM26)</f>
        <v>CENTRAL 32</v>
      </c>
      <c r="DE26" s="26">
        <f>VLOOKUP(DD26,$X$26:$AF$29,2,FALSE)</f>
        <v>4</v>
      </c>
      <c r="DF26" s="27">
        <f>VLOOKUP(DD26,$X$26:$AF$29,3,FALSE)</f>
        <v>0</v>
      </c>
      <c r="DG26" s="27">
        <f>VLOOKUP(DD26,$X$26:$AF$29,4,FALSE)</f>
        <v>4</v>
      </c>
      <c r="DH26" s="27">
        <f>VLOOKUP(DD26,$X$26:$AF$29,5,FALSE)</f>
        <v>0</v>
      </c>
      <c r="DI26" s="27">
        <f>VLOOKUP(DD26,$X$26:$AF$29,6,FALSE)</f>
        <v>3</v>
      </c>
      <c r="DJ26" s="27">
        <f>VLOOKUP(DD26,$X$26:$AF$29,7,FALSE)</f>
        <v>29</v>
      </c>
      <c r="DK26" s="27">
        <f>VLOOKUP(DD26,$X$26:$AF$29,8,FALSE)</f>
        <v>-26</v>
      </c>
      <c r="DL26" s="27">
        <f>VLOOKUP(DD26,$X$26:$AF$29,9,FALSE)</f>
        <v>4</v>
      </c>
    </row>
    <row r="27" spans="2:116" ht="22.5" customHeight="1" x14ac:dyDescent="0.3">
      <c r="B27" s="89">
        <v>22</v>
      </c>
      <c r="C27" s="77">
        <v>46190</v>
      </c>
      <c r="D27" s="78">
        <v>0.75</v>
      </c>
      <c r="E27" s="135" t="s">
        <v>131</v>
      </c>
      <c r="F27" s="3"/>
      <c r="G27" s="3"/>
      <c r="H27" s="134" t="s">
        <v>89</v>
      </c>
      <c r="I27" s="157" t="s">
        <v>104</v>
      </c>
      <c r="J27" s="79" t="s">
        <v>8</v>
      </c>
      <c r="K27" s="6" t="str">
        <f>IF(F23&lt;&gt;"",IF(F23&gt;G23,E23,IF(G23&gt;F23,H23,"Empate")),"")</f>
        <v>CASCAIS</v>
      </c>
      <c r="L27" s="6" t="str">
        <f>IF(F23&lt;&gt;"",IF(F23&lt;G23,E23,IF(G23&lt;F23,H23,"Empate")),"")</f>
        <v>SINTRENSE "B"</v>
      </c>
      <c r="N27" s="150" t="s">
        <v>95</v>
      </c>
      <c r="O27" s="126">
        <f>SUM(P27:R27)</f>
        <v>2</v>
      </c>
      <c r="P27" s="127">
        <v>1</v>
      </c>
      <c r="Q27" s="127">
        <v>0</v>
      </c>
      <c r="R27" s="127">
        <v>1</v>
      </c>
      <c r="S27" s="127">
        <v>3</v>
      </c>
      <c r="T27" s="127">
        <v>8</v>
      </c>
      <c r="U27" s="127">
        <f>S27-T27</f>
        <v>-5</v>
      </c>
      <c r="V27" s="128">
        <v>3</v>
      </c>
      <c r="X27" s="14" t="s">
        <v>93</v>
      </c>
      <c r="Y27" s="15">
        <f>DCOUNT($E$5:$F$33,$F$5,$Y30:$Y31)+DCOUNT($G$5:$H$33,$G$5,$Y30:$Y31)</f>
        <v>4</v>
      </c>
      <c r="Z27" s="15">
        <f>COUNTIF($K$6:$K$41,Y31)</f>
        <v>0</v>
      </c>
      <c r="AA27" s="15">
        <f>Y27-Z27-AB27</f>
        <v>4</v>
      </c>
      <c r="AB27" s="15">
        <f>COUNTIF($L$6:$L$41,Y31)</f>
        <v>0</v>
      </c>
      <c r="AC27" s="15">
        <f>DSUM($E$5:$F$33,$F$5,$Y30:$Y31)+DSUM($G$5:$H$33,$G$5,$Y30:$Y31)</f>
        <v>3</v>
      </c>
      <c r="AD27" s="15">
        <f>DSUM($E$5:$G$33,$G$5,$Y30:$Y31)+DSUM($F$5:$H$33,$F$5,$Y30:$Y31)</f>
        <v>29</v>
      </c>
      <c r="AE27" s="15">
        <f>AC27-AD27</f>
        <v>-26</v>
      </c>
      <c r="AF27" s="16">
        <f>Z27*3+AA27*1</f>
        <v>4</v>
      </c>
      <c r="AH27" s="31" t="str">
        <f>X27</f>
        <v>CENTRAL 32</v>
      </c>
      <c r="AI27" s="32">
        <f>AF27</f>
        <v>4</v>
      </c>
      <c r="AJ27" s="30" t="str">
        <f>IF(AI27&lt;=AI26,AH27,AH26)</f>
        <v>VILA VERDE</v>
      </c>
      <c r="AK27" s="32">
        <f>VLOOKUP(AJ27,X26:AF29,9,FALSE)</f>
        <v>0</v>
      </c>
      <c r="AL27" s="10" t="str">
        <f>AJ27</f>
        <v>VILA VERDE</v>
      </c>
      <c r="AM27" s="32">
        <f>VLOOKUP(AL27,X26:AF29,9,FALSE)</f>
        <v>0</v>
      </c>
      <c r="AN27" s="10" t="str">
        <f>AL27</f>
        <v>VILA VERDE</v>
      </c>
      <c r="AO27" s="32">
        <f>VLOOKUP(AN27,X26:AF29,9,FALSE)</f>
        <v>0</v>
      </c>
      <c r="AP27" s="30" t="str">
        <f>IF(AO27&gt;=AO28,AN27,AN28)</f>
        <v>VILA VERDE</v>
      </c>
      <c r="AQ27" s="32">
        <f>VLOOKUP(AP27,X26:AF29,9,FALSE)</f>
        <v>0</v>
      </c>
      <c r="AR27" s="30" t="str">
        <f>IF(AQ27&gt;=AQ29,AP27,AP29)</f>
        <v>CASCAIS</v>
      </c>
      <c r="AS27" s="32">
        <f>VLOOKUP(AR27,X26:AF29,9,FALSE)</f>
        <v>3</v>
      </c>
      <c r="AU27" s="33"/>
      <c r="AV27" s="34" t="str">
        <f>AR27</f>
        <v>CASCAIS</v>
      </c>
      <c r="AW27" s="35">
        <f>AS27</f>
        <v>3</v>
      </c>
      <c r="AX27" s="32">
        <f>VLOOKUP(AV27,X26:AF29,8,FALSE)</f>
        <v>-5</v>
      </c>
      <c r="AY27" s="30" t="str">
        <f>IF(AND(AW26=AW27,AX27&gt;AX26),AV26,AV27)</f>
        <v>CASCAIS</v>
      </c>
      <c r="AZ27" s="32">
        <f>VLOOKUP(AY27,X26:AF29,9,FALSE)</f>
        <v>3</v>
      </c>
      <c r="BA27" s="32">
        <f>VLOOKUP(AY27,X26:AF29,8,FALSE)</f>
        <v>-5</v>
      </c>
      <c r="BB27" s="30" t="str">
        <f>IF(AND(AZ27=AZ28,BA28&gt;BA27),AY28,AY27)</f>
        <v>CASCAIS</v>
      </c>
      <c r="BC27" s="32"/>
      <c r="BD27" s="32"/>
      <c r="BF27" s="36">
        <f>AZ27</f>
        <v>3</v>
      </c>
      <c r="BG27" s="37" t="str">
        <f>BB27</f>
        <v>CASCAIS</v>
      </c>
      <c r="BI27" s="13" t="str">
        <f>BG27</f>
        <v>CASCAIS</v>
      </c>
      <c r="BJ27" s="26">
        <f>VLOOKUP(BI27,X26:AF29,2,FALSE)</f>
        <v>2</v>
      </c>
      <c r="BK27" s="27">
        <f>VLOOKUP(BI27,X26:AF29,3,FALSE)</f>
        <v>1</v>
      </c>
      <c r="BL27" s="27">
        <f>VLOOKUP(BI27,X26:AF29,4,FALSE)</f>
        <v>0</v>
      </c>
      <c r="BM27" s="27">
        <f>VLOOKUP(BI27,X26:AF29,5,FALSE)</f>
        <v>1</v>
      </c>
      <c r="BN27" s="27">
        <f>VLOOKUP(BI27,X26:AF29,6,FALSE)</f>
        <v>3</v>
      </c>
      <c r="BO27" s="27">
        <f>VLOOKUP(BI27,X26:AF29,7,FALSE)</f>
        <v>8</v>
      </c>
      <c r="BP27" s="27">
        <f>VLOOKUP(BI27,X26:AF29,8,FALSE)</f>
        <v>-5</v>
      </c>
      <c r="BQ27" s="27">
        <f>VLOOKUP(BI27,X26:AF29,9,FALSE)</f>
        <v>3</v>
      </c>
      <c r="BR27" s="1" t="str">
        <f>BI27</f>
        <v>CASCAIS</v>
      </c>
      <c r="BS27" s="1">
        <f>VLOOKUP(BR27,BI26:BQ29,9,FALSE)</f>
        <v>3</v>
      </c>
      <c r="BT27" s="1">
        <f>VLOOKUP(BR27,BI26:BQ29,8,FALSE)</f>
        <v>-5</v>
      </c>
      <c r="BU27" s="28" t="str">
        <f>IF(AND(BS26=BS27,BT27&gt;BT26),BR26,BR27)</f>
        <v>CASCAIS</v>
      </c>
      <c r="BV27" s="29">
        <f>VLOOKUP(BU27,BI26:BQ29,9,FALSE)</f>
        <v>3</v>
      </c>
      <c r="BW27" s="29">
        <f>VLOOKUP(BU27,BI26:BQ29,8,FALSE)</f>
        <v>-5</v>
      </c>
      <c r="BX27" s="29" t="str">
        <f>IF(AND(BV27=BV29,BW29&gt;BW27),BU29,BU27)</f>
        <v>CASCAIS</v>
      </c>
      <c r="BY27" s="1">
        <f>VLOOKUP(BX27,BI26:BQ29,9,FALSE)</f>
        <v>3</v>
      </c>
      <c r="BZ27" s="12">
        <f>VLOOKUP(BX27,BI26:BQ29,8,FALSE)</f>
        <v>-5</v>
      </c>
      <c r="CA27" s="1" t="str">
        <f>IF(AND(BY27=BY28,BZ28&gt;BZ27),BX28,BX27)</f>
        <v>CASCAIS</v>
      </c>
      <c r="CB27" s="1">
        <f>VLOOKUP(CA27,BI26:BQ29,9,FALSE)</f>
        <v>3</v>
      </c>
      <c r="CC27" s="1">
        <f>VLOOKUP(CA27,BI26:BQ29,8,FALSE)</f>
        <v>-5</v>
      </c>
      <c r="CD27" s="12">
        <f>VLOOKUP(CA27,BI26:BQ29,6,FALSE)</f>
        <v>3</v>
      </c>
      <c r="CE27" s="28" t="str">
        <f>IF(AND(CB26=CB27,CC26=CC27,CD27&gt;CD26),CA26,CA27)</f>
        <v>CASCAIS</v>
      </c>
      <c r="CF27" s="1">
        <f>VLOOKUP(CE27,BI26:BQ29,9,FALSE)</f>
        <v>3</v>
      </c>
      <c r="CG27" s="1">
        <f>VLOOKUP(CE27,BI26:BQ29,8,FALSE)</f>
        <v>-5</v>
      </c>
      <c r="CH27" s="1">
        <f>VLOOKUP(CE27,BI26:BQ29,6,FALSE)</f>
        <v>3</v>
      </c>
      <c r="CI27" s="29" t="str">
        <f>IF(AND(CF27=CF29,CG27=CG29,CH29&gt;CH27),CE29,CE27)</f>
        <v>CASCAIS</v>
      </c>
      <c r="CJ27" s="1">
        <f>VLOOKUP(CI27,BI26:BQ29,9,FALSE)</f>
        <v>3</v>
      </c>
      <c r="CK27" s="1">
        <f>VLOOKUP(CI27,BI26:BQ29,8,FALSE)</f>
        <v>-5</v>
      </c>
      <c r="CL27" s="1">
        <f>VLOOKUP(CI27,BI26:BQ29,6,FALSE)</f>
        <v>3</v>
      </c>
      <c r="CM27" s="29" t="str">
        <f>IF(AND(CJ27=CJ28,CK27=CK28,CL28&gt;CL27),CI28,CI27)</f>
        <v>CASCAIS</v>
      </c>
      <c r="CN27" s="1">
        <f>VLOOKUP(CM27,BI26:BQ29,9,FALSE)</f>
        <v>3</v>
      </c>
      <c r="CO27" s="1">
        <f>VLOOKUP(CM27,BI26:BQ29,8,FALSE)</f>
        <v>-5</v>
      </c>
      <c r="CP27" s="1">
        <f>VLOOKUP(CM27,BI26:BQ29,6,FALSE)</f>
        <v>3</v>
      </c>
      <c r="CQ27" s="13" t="str">
        <f>CM27</f>
        <v>CASCAIS</v>
      </c>
      <c r="CR27" s="26">
        <f>VLOOKUP(CQ27,$X$26:$AF$29,2,FALSE)</f>
        <v>2</v>
      </c>
      <c r="CS27" s="27">
        <f>VLOOKUP(CQ27,$X$26:$AF$29,3,FALSE)</f>
        <v>1</v>
      </c>
      <c r="CT27" s="27">
        <f>VLOOKUP(CQ27,$X$26:$AF$29,4,FALSE)</f>
        <v>0</v>
      </c>
      <c r="CU27" s="27">
        <f>VLOOKUP(CQ27,$X$26:$AF$29,5,FALSE)</f>
        <v>1</v>
      </c>
      <c r="CV27" s="27">
        <f>VLOOKUP(CQ27,$X$26:$AF$29,6,FALSE)</f>
        <v>3</v>
      </c>
      <c r="CW27" s="27">
        <f>VLOOKUP(CQ27,$X$26:$AF$29,7,FALSE)</f>
        <v>8</v>
      </c>
      <c r="CX27" s="27">
        <f>VLOOKUP(CQ27,$X$26:$AF$29,8,FALSE)</f>
        <v>-5</v>
      </c>
      <c r="CY27" s="27">
        <f>VLOOKUP(CQ27,$X$26:$AF$29,9,FALSE)</f>
        <v>3</v>
      </c>
      <c r="DA27" s="1" t="str">
        <f>IF(ISNA(VLOOKUP(CQ27,K$6:L$29,1,FALSE))=TRUE,CM29,VLOOKUP(CQ27,K$6:L$29,1,FALSE))</f>
        <v>CASCAIS</v>
      </c>
      <c r="DB27" s="1" t="str">
        <f>IF(ISNA(VLOOKUP(CQ27,K$6:L$29,2,FALSE))=TRUE,CM29,VLOOKUP(CQ27,K$6:L$29,2,FALSE))</f>
        <v>SINTRENSE "B"</v>
      </c>
      <c r="DD27" s="1" t="str">
        <f>IF(DD26=CM27,CM26,IF(AND(CR28=CR27,CY28=CY27,DA28=CM28,DB28=CM27),DA28,CM27))</f>
        <v>CASCAIS</v>
      </c>
      <c r="DE27" s="26">
        <f>VLOOKUP(DD27,$X$26:$AF$29,2,FALSE)</f>
        <v>2</v>
      </c>
      <c r="DF27" s="27">
        <f>VLOOKUP(DD27,$X$26:$AF$29,3,FALSE)</f>
        <v>1</v>
      </c>
      <c r="DG27" s="27">
        <f>VLOOKUP(DD27,$X$26:$AF$29,4,FALSE)</f>
        <v>0</v>
      </c>
      <c r="DH27" s="27">
        <f>VLOOKUP(DD27,$X$26:$AF$29,5,FALSE)</f>
        <v>1</v>
      </c>
      <c r="DI27" s="27">
        <f>VLOOKUP(DD27,$X$26:$AF$29,6,FALSE)</f>
        <v>3</v>
      </c>
      <c r="DJ27" s="27">
        <f>VLOOKUP(DD27,$X$26:$AF$29,7,FALSE)</f>
        <v>8</v>
      </c>
      <c r="DK27" s="27">
        <f>VLOOKUP(DD27,$X$26:$AF$29,8,FALSE)</f>
        <v>-5</v>
      </c>
      <c r="DL27" s="27">
        <f>VLOOKUP(DD27,$X$26:$AF$29,9,FALSE)</f>
        <v>3</v>
      </c>
    </row>
    <row r="28" spans="2:116" ht="22.5" customHeight="1" x14ac:dyDescent="0.3">
      <c r="B28" s="89">
        <v>23</v>
      </c>
      <c r="C28" s="80">
        <v>46190</v>
      </c>
      <c r="D28" s="81">
        <v>0.75</v>
      </c>
      <c r="E28" s="137" t="s">
        <v>88</v>
      </c>
      <c r="F28" s="3"/>
      <c r="G28" s="3"/>
      <c r="H28" s="136" t="s">
        <v>91</v>
      </c>
      <c r="I28" s="158" t="s">
        <v>83</v>
      </c>
      <c r="J28" s="82" t="s">
        <v>9</v>
      </c>
      <c r="K28" s="6" t="e">
        <f>IF(#REF!&lt;&gt;"",IF(#REF!&gt;#REF!,#REF!,IF(#REF!&gt;#REF!,#REF!,"Empate")),"")</f>
        <v>#REF!</v>
      </c>
      <c r="L28" s="6" t="e">
        <f>IF(#REF!&lt;&gt;"",IF(#REF!&lt;#REF!,#REF!,IF(#REF!&lt;#REF!,#REF!,"Empate")),"")</f>
        <v>#REF!</v>
      </c>
      <c r="N28" s="151" t="s">
        <v>86</v>
      </c>
      <c r="O28" s="129">
        <f>SUM(P28:R28)</f>
        <v>2</v>
      </c>
      <c r="P28" s="130">
        <v>0</v>
      </c>
      <c r="Q28" s="130">
        <v>0</v>
      </c>
      <c r="R28" s="130">
        <v>2</v>
      </c>
      <c r="S28" s="130">
        <v>3</v>
      </c>
      <c r="T28" s="130">
        <v>7</v>
      </c>
      <c r="U28" s="130">
        <f>S28-T28</f>
        <v>-4</v>
      </c>
      <c r="V28" s="131">
        <v>0</v>
      </c>
      <c r="X28" s="14" t="s">
        <v>94</v>
      </c>
      <c r="Y28" s="15">
        <f>DCOUNT($E$5:$F$33,$F$5,$Z30:$Z31)+DCOUNT($G$5:$H$33,$G$5,$Z30:$Z31)</f>
        <v>2</v>
      </c>
      <c r="Z28" s="15">
        <f>COUNTIF($K$6:$K$41,Z31)</f>
        <v>0</v>
      </c>
      <c r="AA28" s="15">
        <f>Y28-Z28-AB28</f>
        <v>0</v>
      </c>
      <c r="AB28" s="15">
        <f>COUNTIF($L$6:$L$41,Z31)</f>
        <v>2</v>
      </c>
      <c r="AC28" s="15">
        <f>DSUM($E$5:$F$33,$F$5,$Z30:$Z31)+DSUM($G$5:$H$33,$G$5,$Z30:$Z31)</f>
        <v>5</v>
      </c>
      <c r="AD28" s="15">
        <f>DSUM($E$5:$G$33,$G$5,$Z30:$Z31)+DSUM($F$5:$H$33,$F$5,$Z30:$Z31)</f>
        <v>13</v>
      </c>
      <c r="AE28" s="15">
        <f>AC28-AD28</f>
        <v>-8</v>
      </c>
      <c r="AF28" s="16">
        <f>Z28*3+AA28*1</f>
        <v>0</v>
      </c>
      <c r="AH28" s="31" t="str">
        <f>X28</f>
        <v>ALGUEIRÃO</v>
      </c>
      <c r="AI28" s="32">
        <f>AF28</f>
        <v>0</v>
      </c>
      <c r="AJ28" s="10" t="str">
        <f>AH28</f>
        <v>ALGUEIRÃO</v>
      </c>
      <c r="AK28" s="32">
        <f>VLOOKUP(AJ28,X26:AF29,9,FALSE)</f>
        <v>0</v>
      </c>
      <c r="AL28" s="30" t="str">
        <f>IF(AK28&lt;=AK26,AJ28,AJ26)</f>
        <v>ALGUEIRÃO</v>
      </c>
      <c r="AM28" s="32">
        <f>VLOOKUP(AL28,X26:AF29,9,FALSE)</f>
        <v>0</v>
      </c>
      <c r="AN28" s="10" t="str">
        <f>AL28</f>
        <v>ALGUEIRÃO</v>
      </c>
      <c r="AO28" s="32">
        <f>VLOOKUP(AN28,X26:AF29,9,FALSE)</f>
        <v>0</v>
      </c>
      <c r="AP28" s="30" t="str">
        <f>IF(AO28&lt;=AO27,AN28,AN27)</f>
        <v>ALGUEIRÃO</v>
      </c>
      <c r="AQ28" s="32">
        <f>VLOOKUP(AP28,X26:AF29,9,FALSE)</f>
        <v>0</v>
      </c>
      <c r="AR28" s="10" t="str">
        <f>AP28</f>
        <v>ALGUEIRÃO</v>
      </c>
      <c r="AS28" s="32">
        <f>VLOOKUP(AR28,X26:AF29,9,FALSE)</f>
        <v>0</v>
      </c>
      <c r="AT28" s="30" t="str">
        <f>IF(AS28&gt;=AS29,AR28,AR29)</f>
        <v>ALGUEIRÃO</v>
      </c>
      <c r="AU28" s="38">
        <f>VLOOKUP(AT28,X26:AF29,9,FALSE)</f>
        <v>0</v>
      </c>
      <c r="AV28" s="34" t="str">
        <f>AT28</f>
        <v>ALGUEIRÃO</v>
      </c>
      <c r="AW28" s="35">
        <f>AU28</f>
        <v>0</v>
      </c>
      <c r="AX28" s="32">
        <f>VLOOKUP(AV28,X26:AF29,8,FALSE)</f>
        <v>-8</v>
      </c>
      <c r="AY28" s="10" t="str">
        <f>AV28</f>
        <v>ALGUEIRÃO</v>
      </c>
      <c r="AZ28" s="32">
        <f>VLOOKUP(AY28,X26:AF29,9,FALSE)</f>
        <v>0</v>
      </c>
      <c r="BA28" s="32">
        <f>VLOOKUP(AY28,X26:AF29,8,FALSE)</f>
        <v>-8</v>
      </c>
      <c r="BB28" s="30" t="str">
        <f>IF(AND(AZ27=AZ28,BA28&gt;BA27),AY27,AY28)</f>
        <v>ALGUEIRÃO</v>
      </c>
      <c r="BC28" s="32">
        <f>VLOOKUP(BB28,X26:AF29,9,FALSE)</f>
        <v>0</v>
      </c>
      <c r="BD28" s="32">
        <f>VLOOKUP(BB28,X26:AF29,8,FALSE)</f>
        <v>-8</v>
      </c>
      <c r="BE28" s="30" t="str">
        <f>IF(AND(BC28=BC29,BD29&gt;BD28),BB29,BB28)</f>
        <v>VILA VERDE</v>
      </c>
      <c r="BF28" s="36">
        <f>BC28</f>
        <v>0</v>
      </c>
      <c r="BG28" s="37" t="str">
        <f>BE28</f>
        <v>VILA VERDE</v>
      </c>
      <c r="BI28" s="13" t="str">
        <f>BG28</f>
        <v>VILA VERDE</v>
      </c>
      <c r="BJ28" s="26">
        <f>VLOOKUP(BI28,X26:AF29,2,FALSE)</f>
        <v>0</v>
      </c>
      <c r="BK28" s="27">
        <f>VLOOKUP(BI28,X26:AF29,3,FALSE)</f>
        <v>0</v>
      </c>
      <c r="BL28" s="27">
        <f>VLOOKUP(BI28,X26:AF29,4,FALSE)</f>
        <v>0</v>
      </c>
      <c r="BM28" s="27">
        <f>VLOOKUP(BI28,X26:AF29,5,FALSE)</f>
        <v>0</v>
      </c>
      <c r="BN28" s="27">
        <f>VLOOKUP(BI28,X26:AF29,6,FALSE)</f>
        <v>0</v>
      </c>
      <c r="BO28" s="27">
        <f>VLOOKUP(BI28,X26:AF29,7,FALSE)</f>
        <v>0</v>
      </c>
      <c r="BP28" s="27">
        <f>VLOOKUP(BI28,X26:AF29,8,FALSE)</f>
        <v>0</v>
      </c>
      <c r="BQ28" s="27">
        <f>VLOOKUP(BI28,X26:AF29,9,FALSE)</f>
        <v>0</v>
      </c>
      <c r="BR28" s="1" t="str">
        <f>BI28</f>
        <v>VILA VERDE</v>
      </c>
      <c r="BS28" s="1">
        <f>VLOOKUP(BR28,BI26:BQ29,9,FALSE)</f>
        <v>0</v>
      </c>
      <c r="BT28" s="1">
        <f>VLOOKUP(BR28,BI26:BQ29,8,FALSE)</f>
        <v>0</v>
      </c>
      <c r="BU28" s="29" t="str">
        <f>IF(AND(BS28=BS29,BT29&gt;BT28),BR29,BR28)</f>
        <v>VILA VERDE</v>
      </c>
      <c r="BV28" s="29">
        <f>VLOOKUP(BU28,BI26:BQ29,9,FALSE)</f>
        <v>0</v>
      </c>
      <c r="BW28" s="29">
        <f>VLOOKUP(BU28,BI26:BQ29,8,FALSE)</f>
        <v>0</v>
      </c>
      <c r="BX28" s="28" t="str">
        <f>IF(AND(BV26=BV28,BW28&gt;BW26),BU26,BU28)</f>
        <v>VILA VERDE</v>
      </c>
      <c r="BY28" s="1">
        <f>VLOOKUP(BX28,BI26:BQ29,9,FALSE)</f>
        <v>0</v>
      </c>
      <c r="BZ28" s="12">
        <f>VLOOKUP(BX28,BI26:BQ29,8,FALSE)</f>
        <v>0</v>
      </c>
      <c r="CA28" s="1" t="str">
        <f>IF(AND(BY27=BY28,BZ28&gt;BZ27),BX27,BX28)</f>
        <v>VILA VERDE</v>
      </c>
      <c r="CB28" s="1">
        <f>VLOOKUP(CA28,BI26:BQ29,9,FALSE)</f>
        <v>0</v>
      </c>
      <c r="CC28" s="1">
        <f>VLOOKUP(CA28,BI26:BQ29,8,FALSE)</f>
        <v>0</v>
      </c>
      <c r="CD28" s="12">
        <f>VLOOKUP(CA28,BI26:BQ29,6,FALSE)</f>
        <v>0</v>
      </c>
      <c r="CE28" s="29" t="str">
        <f>IF(AND(CB28=CB29,CC28=CC29,CD29&gt;CD28),CA29,CA28)</f>
        <v>VILA VERDE</v>
      </c>
      <c r="CF28" s="1">
        <f>VLOOKUP(CE28,BI26:BQ29,9,FALSE)</f>
        <v>0</v>
      </c>
      <c r="CG28" s="1">
        <f>VLOOKUP(CE28,BI26:BQ29,8,FALSE)</f>
        <v>0</v>
      </c>
      <c r="CH28" s="1">
        <f>VLOOKUP(CE28,BI26:BQ29,6,FALSE)</f>
        <v>0</v>
      </c>
      <c r="CI28" s="28" t="str">
        <f>IF(AND(CF26=CF28,CG26=CG28,CH28&gt;CH26),CE26,CE28)</f>
        <v>VILA VERDE</v>
      </c>
      <c r="CJ28" s="1">
        <f>VLOOKUP(CI28,BI26:BQ29,9,FALSE)</f>
        <v>0</v>
      </c>
      <c r="CK28" s="1">
        <f>VLOOKUP(CI28,BI26:BQ29,8,FALSE)</f>
        <v>0</v>
      </c>
      <c r="CL28" s="1">
        <f>VLOOKUP(CI28,BI26:BQ29,6,FALSE)</f>
        <v>0</v>
      </c>
      <c r="CM28" s="29" t="str">
        <f>IF(AND(CJ27=CJ28,CK27=CK28,CL28&gt;CL27),CI27,CI28)</f>
        <v>VILA VERDE</v>
      </c>
      <c r="CN28" s="1">
        <f>VLOOKUP(CM28,BI26:BQ29,9,FALSE)</f>
        <v>0</v>
      </c>
      <c r="CO28" s="1">
        <f>VLOOKUP(CM28,BI26:BQ29,8,FALSE)</f>
        <v>0</v>
      </c>
      <c r="CP28" s="1">
        <f>VLOOKUP(CM28,BI26:BQ29,6,FALSE)</f>
        <v>0</v>
      </c>
      <c r="CQ28" s="13" t="str">
        <f>CM28</f>
        <v>VILA VERDE</v>
      </c>
      <c r="CR28" s="26">
        <f>VLOOKUP(CQ28,$X$26:$AF$29,2,FALSE)</f>
        <v>0</v>
      </c>
      <c r="CS28" s="27">
        <f>VLOOKUP(CQ28,$X$26:$AF$29,3,FALSE)</f>
        <v>0</v>
      </c>
      <c r="CT28" s="27">
        <f>VLOOKUP(CQ28,$X$26:$AF$29,4,FALSE)</f>
        <v>0</v>
      </c>
      <c r="CU28" s="27">
        <f>VLOOKUP(CQ28,$X$26:$AF$29,5,FALSE)</f>
        <v>0</v>
      </c>
      <c r="CV28" s="27">
        <f>VLOOKUP(CQ28,$X$26:$AF$29,6,FALSE)</f>
        <v>0</v>
      </c>
      <c r="CW28" s="27">
        <f>VLOOKUP(CQ28,$X$26:$AF$29,7,FALSE)</f>
        <v>0</v>
      </c>
      <c r="CX28" s="27">
        <f>VLOOKUP(CQ28,$X$26:$AF$29,8,FALSE)</f>
        <v>0</v>
      </c>
      <c r="CY28" s="27">
        <f>VLOOKUP(CQ28,$X$26:$AF$29,9,FALSE)</f>
        <v>0</v>
      </c>
      <c r="DA28" s="1" t="str">
        <f>IF(ISNA(VLOOKUP(CQ28,K$6:L$29,1,FALSE))=TRUE,CM29,VLOOKUP(CQ28,K$6:L$29,1,FALSE))</f>
        <v>ALGUEIRÃO</v>
      </c>
      <c r="DB28" s="1" t="str">
        <f>IF(ISNA(VLOOKUP(CQ28,K$6:L$29,2,FALSE))=TRUE,CM29,VLOOKUP(CQ28,K$6:L$29,2,FALSE))</f>
        <v>ALGUEIRÃO</v>
      </c>
      <c r="DD28" s="1" t="str">
        <f>IF(DD27=CM28,CM27,IF(AND(CR29=CR28,CY29=CY28,DA29=CM29,DB29=CM28),DA29,CM28))</f>
        <v>VILA VERDE</v>
      </c>
      <c r="DE28" s="26">
        <f>VLOOKUP(DD28,$X$26:$AF$29,2,FALSE)</f>
        <v>0</v>
      </c>
      <c r="DF28" s="27">
        <f>VLOOKUP(DD28,$X$26:$AF$29,3,FALSE)</f>
        <v>0</v>
      </c>
      <c r="DG28" s="27">
        <f>VLOOKUP(DD28,$X$26:$AF$29,4,FALSE)</f>
        <v>0</v>
      </c>
      <c r="DH28" s="27">
        <f>VLOOKUP(DD28,$X$26:$AF$29,5,FALSE)</f>
        <v>0</v>
      </c>
      <c r="DI28" s="27">
        <f>VLOOKUP(DD28,$X$26:$AF$29,6,FALSE)</f>
        <v>0</v>
      </c>
      <c r="DJ28" s="27">
        <f>VLOOKUP(DD28,$X$26:$AF$29,7,FALSE)</f>
        <v>0</v>
      </c>
      <c r="DK28" s="27">
        <f>VLOOKUP(DD28,$X$26:$AF$29,8,FALSE)</f>
        <v>0</v>
      </c>
      <c r="DL28" s="27">
        <f>VLOOKUP(DD28,$X$26:$AF$29,9,FALSE)</f>
        <v>0</v>
      </c>
    </row>
    <row r="29" spans="2:116" ht="22.5" customHeight="1" x14ac:dyDescent="0.3">
      <c r="B29" s="89">
        <v>24</v>
      </c>
      <c r="C29" s="80">
        <v>46190</v>
      </c>
      <c r="D29" s="81">
        <v>0.75</v>
      </c>
      <c r="E29" s="137" t="s">
        <v>94</v>
      </c>
      <c r="F29" s="3"/>
      <c r="G29" s="3"/>
      <c r="H29" s="136" t="s">
        <v>123</v>
      </c>
      <c r="I29" s="158" t="s">
        <v>106</v>
      </c>
      <c r="J29" s="82" t="s">
        <v>9</v>
      </c>
      <c r="K29" s="6" t="e">
        <f>IF(#REF!&lt;&gt;"",IF(#REF!&gt;#REF!,#REF!,IF(#REF!&gt;#REF!,#REF!,"Empate")),"")</f>
        <v>#REF!</v>
      </c>
      <c r="L29" s="6" t="e">
        <f>IF(#REF!&lt;&gt;"",IF(#REF!&lt;#REF!,#REF!,IF(#REF!&lt;#REF!,#REF!,"Empate")),"")</f>
        <v>#REF!</v>
      </c>
      <c r="N29" s="1"/>
      <c r="X29" s="4" t="s">
        <v>95</v>
      </c>
      <c r="Y29" s="39">
        <f>DCOUNT($E$5:$F$33,$F$5,$AA30:$AA31)+DCOUNT($G$5:$H$33,$G$5,$AA30:$AA31)</f>
        <v>2</v>
      </c>
      <c r="Z29" s="39">
        <f>COUNTIF($K$6:$K$41,AA31)</f>
        <v>1</v>
      </c>
      <c r="AA29" s="39">
        <f>Y29-Z29-AB29</f>
        <v>0</v>
      </c>
      <c r="AB29" s="39">
        <f>COUNTIF($L$6:$L$41,AA31)</f>
        <v>1</v>
      </c>
      <c r="AC29" s="39">
        <f>DSUM($E$5:$F$33,$F$5,$AA30:$AA31)+DSUM($G$5:$H$33,$G$5,$AA30:$AA31)</f>
        <v>3</v>
      </c>
      <c r="AD29" s="39">
        <f>DSUM($E$5:$G$33,$G$5,$AA30:$AA31)+DSUM($F$5:$H$33,$F$5,$AA30:$AA31)</f>
        <v>8</v>
      </c>
      <c r="AE29" s="39">
        <f>AC29-AD29</f>
        <v>-5</v>
      </c>
      <c r="AF29" s="40">
        <f>Z29*3+AA29*1</f>
        <v>3</v>
      </c>
      <c r="AH29" s="41" t="str">
        <f>X29</f>
        <v>CASCAIS</v>
      </c>
      <c r="AI29" s="42">
        <f>AF29</f>
        <v>3</v>
      </c>
      <c r="AJ29" s="43" t="str">
        <f>AH29</f>
        <v>CASCAIS</v>
      </c>
      <c r="AK29" s="42">
        <f>VLOOKUP(AJ29,X26:AF29,9,FALSE)</f>
        <v>3</v>
      </c>
      <c r="AL29" s="43" t="str">
        <f>AJ29</f>
        <v>CASCAIS</v>
      </c>
      <c r="AM29" s="42">
        <f>VLOOKUP(AL29,X26:AF29,9,FALSE)</f>
        <v>3</v>
      </c>
      <c r="AN29" s="44" t="str">
        <f>IF(AM29&lt;=AM26,AL29,AL26)</f>
        <v>CASCAIS</v>
      </c>
      <c r="AO29" s="42">
        <f>VLOOKUP(AN29,X26:AF29,9,FALSE)</f>
        <v>3</v>
      </c>
      <c r="AP29" s="43" t="str">
        <f>AN29</f>
        <v>CASCAIS</v>
      </c>
      <c r="AQ29" s="42">
        <f>VLOOKUP(AP29,X26:AF29,9,FALSE)</f>
        <v>3</v>
      </c>
      <c r="AR29" s="44" t="str">
        <f>IF(AQ29&lt;=AQ27,AP29,AP27)</f>
        <v>VILA VERDE</v>
      </c>
      <c r="AS29" s="42">
        <f>VLOOKUP(AR29,X26:AF29,9,FALSE)</f>
        <v>0</v>
      </c>
      <c r="AT29" s="44" t="str">
        <f>IF(AS29&lt;=AS28,AR29,AR28)</f>
        <v>VILA VERDE</v>
      </c>
      <c r="AU29" s="45">
        <f>VLOOKUP(AT29,X26:AF29,9,FALSE)</f>
        <v>0</v>
      </c>
      <c r="AV29" s="46" t="str">
        <f>AT29</f>
        <v>VILA VERDE</v>
      </c>
      <c r="AW29" s="47">
        <f>AU29</f>
        <v>0</v>
      </c>
      <c r="AX29" s="42">
        <f>VLOOKUP(AV29,X26:AF29,8,FALSE)</f>
        <v>0</v>
      </c>
      <c r="AY29" s="43" t="str">
        <f>AV29</f>
        <v>VILA VERDE</v>
      </c>
      <c r="AZ29" s="42">
        <f>VLOOKUP(AY29,X26:AF29,9,FALSE)</f>
        <v>0</v>
      </c>
      <c r="BA29" s="42">
        <f>VLOOKUP(AY29,X26:AF29,8,FALSE)</f>
        <v>0</v>
      </c>
      <c r="BB29" s="43" t="str">
        <f>AY29</f>
        <v>VILA VERDE</v>
      </c>
      <c r="BC29" s="42">
        <f>VLOOKUP(BB29,X26:AF29,9,FALSE)</f>
        <v>0</v>
      </c>
      <c r="BD29" s="42">
        <f>VLOOKUP(BB29,X26:AF29,8,FALSE)</f>
        <v>0</v>
      </c>
      <c r="BE29" s="44" t="str">
        <f>IF(AND(BC28=BC29,BD29&gt;BD28),BB28,BB29)</f>
        <v>ALGUEIRÃO</v>
      </c>
      <c r="BF29" s="48">
        <f>VLOOKUP(BE29,X26:AF29,9,FALSE)</f>
        <v>0</v>
      </c>
      <c r="BG29" s="49" t="str">
        <f>BE29</f>
        <v>ALGUEIRÃO</v>
      </c>
      <c r="BI29" s="13" t="str">
        <f>BG29</f>
        <v>ALGUEIRÃO</v>
      </c>
      <c r="BJ29" s="26">
        <f>VLOOKUP(BI29,X26:AF29,2,FALSE)</f>
        <v>2</v>
      </c>
      <c r="BK29" s="27">
        <f>VLOOKUP(BI29,X26:AF29,3,FALSE)</f>
        <v>0</v>
      </c>
      <c r="BL29" s="27">
        <f>VLOOKUP(BI29,X26:AF29,4,FALSE)</f>
        <v>0</v>
      </c>
      <c r="BM29" s="27">
        <f>VLOOKUP(BI29,X26:AF29,5,FALSE)</f>
        <v>2</v>
      </c>
      <c r="BN29" s="27">
        <f>VLOOKUP(BI29,X26:AF29,6,FALSE)</f>
        <v>5</v>
      </c>
      <c r="BO29" s="27">
        <f>VLOOKUP(BI29,X26:AF29,7,FALSE)</f>
        <v>13</v>
      </c>
      <c r="BP29" s="27">
        <f>VLOOKUP(BI29,X26:AF29,8,FALSE)</f>
        <v>-8</v>
      </c>
      <c r="BQ29" s="27">
        <f>VLOOKUP(BI29,X26:AF29,9,FALSE)</f>
        <v>0</v>
      </c>
      <c r="BR29" s="1" t="str">
        <f>BI29</f>
        <v>ALGUEIRÃO</v>
      </c>
      <c r="BS29" s="1">
        <f>VLOOKUP(BR29,BI26:BQ29,9,FALSE)</f>
        <v>0</v>
      </c>
      <c r="BT29" s="1">
        <f>VLOOKUP(BR29,BI26:BQ29,8,FALSE)</f>
        <v>-8</v>
      </c>
      <c r="BU29" s="29" t="str">
        <f>IF(AND(BS28=BS29,BT29&gt;BT28),BR28,BR29)</f>
        <v>ALGUEIRÃO</v>
      </c>
      <c r="BV29" s="29">
        <f>VLOOKUP(BU29,BI26:BQ29,9,FALSE)</f>
        <v>0</v>
      </c>
      <c r="BW29" s="29">
        <f>VLOOKUP(BU29,BI26:BQ29,8,FALSE)</f>
        <v>-8</v>
      </c>
      <c r="BX29" s="29" t="str">
        <f>IF(AND(BV27=BV29,BW29&gt;BW27),BU27,BU29)</f>
        <v>ALGUEIRÃO</v>
      </c>
      <c r="BY29" s="1">
        <f>VLOOKUP(BX29,BI26:BQ29,9,FALSE)</f>
        <v>0</v>
      </c>
      <c r="BZ29" s="12">
        <f>VLOOKUP(BX29,BI26:BQ29,8,FALSE)</f>
        <v>-8</v>
      </c>
      <c r="CA29" s="30" t="str">
        <f>IF(AND(BY26=BY29,BZ29&gt;BZ26),BX26,BX29)</f>
        <v>ALGUEIRÃO</v>
      </c>
      <c r="CB29" s="1">
        <f>VLOOKUP(CA29,BI26:BQ29,9,FALSE)</f>
        <v>0</v>
      </c>
      <c r="CC29" s="1">
        <f>VLOOKUP(CA29,BI26:BQ29,8,FALSE)</f>
        <v>-8</v>
      </c>
      <c r="CD29" s="12">
        <f>VLOOKUP(CA29,BI26:BQ29,6,FALSE)</f>
        <v>5</v>
      </c>
      <c r="CE29" s="29" t="str">
        <f>IF(AND(CB28=CB29,CC28=CC29,CD29&gt;CD28),CA28,CA29)</f>
        <v>ALGUEIRÃO</v>
      </c>
      <c r="CF29" s="1">
        <f>VLOOKUP(CE29,BI26:BQ29,9,FALSE)</f>
        <v>0</v>
      </c>
      <c r="CG29" s="1">
        <f>VLOOKUP(CE29,BI26:BQ29,8,FALSE)</f>
        <v>-8</v>
      </c>
      <c r="CH29" s="1">
        <f>VLOOKUP(CE29,BI26:BQ29,6,FALSE)</f>
        <v>5</v>
      </c>
      <c r="CI29" s="29" t="str">
        <f>IF(AND(CF27=CF29,CG27=CG29,CH29&gt;CH27),CE27,CE29)</f>
        <v>ALGUEIRÃO</v>
      </c>
      <c r="CJ29" s="1">
        <f>VLOOKUP(CI29,BI26:BQ29,9,FALSE)</f>
        <v>0</v>
      </c>
      <c r="CK29" s="1">
        <f>VLOOKUP(CI29,BI26:BQ29,8,FALSE)</f>
        <v>-8</v>
      </c>
      <c r="CL29" s="1">
        <f>VLOOKUP(CI29,BI26:BQ29,6,FALSE)</f>
        <v>5</v>
      </c>
      <c r="CM29" s="28" t="str">
        <f>IF(AND(CJ26=CJ29,CK26=CK29,CL29&gt;CL26),CI26,CI29)</f>
        <v>ALGUEIRÃO</v>
      </c>
      <c r="CN29" s="1">
        <f>VLOOKUP(CM29,BI26:BQ29,9,FALSE)</f>
        <v>0</v>
      </c>
      <c r="CO29" s="1">
        <f>VLOOKUP(CM29,BI26:BQ29,8,FALSE)</f>
        <v>-8</v>
      </c>
      <c r="CP29" s="1">
        <f>VLOOKUP(CM29,BI26:BQ29,6,FALSE)</f>
        <v>5</v>
      </c>
      <c r="CQ29" s="13" t="str">
        <f>CM29</f>
        <v>ALGUEIRÃO</v>
      </c>
      <c r="CR29" s="26">
        <f>VLOOKUP(CQ29,$X$26:$AF$29,2,FALSE)</f>
        <v>2</v>
      </c>
      <c r="CS29" s="27">
        <f>VLOOKUP(CQ29,$X$26:$AF$29,3,FALSE)</f>
        <v>0</v>
      </c>
      <c r="CT29" s="27">
        <f>VLOOKUP(CQ29,$X$26:$AF$29,4,FALSE)</f>
        <v>0</v>
      </c>
      <c r="CU29" s="27">
        <f>VLOOKUP(CQ29,$X$26:$AF$29,5,FALSE)</f>
        <v>2</v>
      </c>
      <c r="CV29" s="27">
        <f>VLOOKUP(CQ29,$X$26:$AF$29,6,FALSE)</f>
        <v>5</v>
      </c>
      <c r="CW29" s="27">
        <f>VLOOKUP(CQ29,$X$26:$AF$29,7,FALSE)</f>
        <v>13</v>
      </c>
      <c r="CX29" s="27">
        <f>VLOOKUP(CQ29,$X$26:$AF$29,8,FALSE)</f>
        <v>-8</v>
      </c>
      <c r="CY29" s="27">
        <f>VLOOKUP(CQ29,$X$26:$AF$29,9,FALSE)</f>
        <v>0</v>
      </c>
      <c r="DA29" s="1" t="str">
        <f>IF(ISNA(VLOOKUP(CQ29,K$6:L$29,1,FALSE))=TRUE,CM29,VLOOKUP(CQ29,K$6:L$29,1,FALSE))</f>
        <v>ALGUEIRÃO</v>
      </c>
      <c r="DB29" s="1" t="str">
        <f>IF(ISNA(VLOOKUP(CQ29,K$6:L$29,2,FALSE))=TRUE,CM29,VLOOKUP(CQ29,K$6:L$29,2,FALSE))</f>
        <v>ALGUEIRÃO</v>
      </c>
      <c r="DD29" s="1" t="str">
        <f>IF(DD28=CM29,CM28,IF(AND(CR30=CR29,CY30=CY29,DA30=CM30,DB30=CM29),DA30,CM29))</f>
        <v>ALGUEIRÃO</v>
      </c>
      <c r="DE29" s="26">
        <f>VLOOKUP(DD29,$X$26:$AF$29,2,FALSE)</f>
        <v>2</v>
      </c>
      <c r="DF29" s="27">
        <f>VLOOKUP(DD29,$X$26:$AF$29,3,FALSE)</f>
        <v>0</v>
      </c>
      <c r="DG29" s="27">
        <f>VLOOKUP(DD29,$X$26:$AF$29,4,FALSE)</f>
        <v>0</v>
      </c>
      <c r="DH29" s="27">
        <f>VLOOKUP(DD29,$X$26:$AF$29,5,FALSE)</f>
        <v>2</v>
      </c>
      <c r="DI29" s="27">
        <f>VLOOKUP(DD29,$X$26:$AF$29,6,FALSE)</f>
        <v>5</v>
      </c>
      <c r="DJ29" s="27">
        <f>VLOOKUP(DD29,$X$26:$AF$29,7,FALSE)</f>
        <v>13</v>
      </c>
      <c r="DK29" s="27">
        <f>VLOOKUP(DD29,$X$26:$AF$29,8,FALSE)</f>
        <v>-8</v>
      </c>
      <c r="DL29" s="27">
        <f>VLOOKUP(DD29,$X$26:$AF$29,9,FALSE)</f>
        <v>0</v>
      </c>
    </row>
    <row r="30" spans="2:116" ht="22.5" customHeight="1" x14ac:dyDescent="0.3">
      <c r="B30" s="89">
        <v>25</v>
      </c>
      <c r="C30" s="83">
        <v>46190</v>
      </c>
      <c r="D30" s="84">
        <v>0.75</v>
      </c>
      <c r="E30" s="139" t="s">
        <v>124</v>
      </c>
      <c r="F30" s="3"/>
      <c r="G30" s="3"/>
      <c r="H30" s="138" t="s">
        <v>90</v>
      </c>
      <c r="I30" s="159" t="s">
        <v>63</v>
      </c>
      <c r="J30" s="85" t="s">
        <v>10</v>
      </c>
      <c r="K30" s="6" t="str">
        <f t="shared" ref="K30:K33" si="4">IF(F26&lt;&gt;"",IF(F26&gt;G26,E26,IF(G26&gt;F26,H26,"Empate")),"")</f>
        <v/>
      </c>
      <c r="L30" s="6" t="str">
        <f t="shared" ref="L30:L33" si="5">IF(F26&lt;&gt;"",IF(F26&lt;G26,E26,IF(G26&lt;F26,H26,"Empate")),"")</f>
        <v/>
      </c>
      <c r="N30" s="92" t="s">
        <v>12</v>
      </c>
      <c r="O30" s="56" t="s">
        <v>16</v>
      </c>
      <c r="P30" s="57" t="s">
        <v>17</v>
      </c>
      <c r="Q30" s="57" t="s">
        <v>12</v>
      </c>
      <c r="R30" s="57" t="s">
        <v>11</v>
      </c>
      <c r="S30" s="57" t="s">
        <v>3</v>
      </c>
      <c r="T30" s="57" t="s">
        <v>4</v>
      </c>
      <c r="U30" s="57" t="s">
        <v>18</v>
      </c>
      <c r="V30" s="58" t="s">
        <v>19</v>
      </c>
      <c r="X30" s="50" t="s">
        <v>74</v>
      </c>
      <c r="Y30" s="50" t="s">
        <v>74</v>
      </c>
      <c r="Z30" s="50" t="s">
        <v>74</v>
      </c>
      <c r="AA30" s="50" t="s">
        <v>74</v>
      </c>
      <c r="AB30" s="15"/>
      <c r="AC30" s="15"/>
      <c r="AD30" s="15"/>
      <c r="AE30" s="15"/>
      <c r="AF30" s="15"/>
    </row>
    <row r="31" spans="2:116" ht="22.5" customHeight="1" x14ac:dyDescent="0.3">
      <c r="B31" s="89">
        <v>26</v>
      </c>
      <c r="C31" s="83">
        <v>46190</v>
      </c>
      <c r="D31" s="84">
        <v>0.75</v>
      </c>
      <c r="E31" s="139" t="s">
        <v>132</v>
      </c>
      <c r="F31" s="3"/>
      <c r="G31" s="3"/>
      <c r="H31" s="138" t="s">
        <v>97</v>
      </c>
      <c r="I31" s="159" t="s">
        <v>64</v>
      </c>
      <c r="J31" s="85" t="s">
        <v>10</v>
      </c>
      <c r="K31" s="6" t="str">
        <f t="shared" si="4"/>
        <v/>
      </c>
      <c r="L31" s="6" t="str">
        <f t="shared" si="5"/>
        <v/>
      </c>
      <c r="N31" s="184" t="s">
        <v>127</v>
      </c>
      <c r="O31" s="123">
        <f>SUM(P31:R31)</f>
        <v>2</v>
      </c>
      <c r="P31" s="124">
        <v>2</v>
      </c>
      <c r="Q31" s="124">
        <v>0</v>
      </c>
      <c r="R31" s="124">
        <v>0</v>
      </c>
      <c r="S31" s="124">
        <v>7</v>
      </c>
      <c r="T31" s="124">
        <v>3</v>
      </c>
      <c r="U31" s="124">
        <f>S31-T31</f>
        <v>4</v>
      </c>
      <c r="V31" s="125">
        <v>6</v>
      </c>
      <c r="X31" s="15" t="s">
        <v>92</v>
      </c>
      <c r="Y31" s="15" t="s">
        <v>93</v>
      </c>
      <c r="Z31" s="15" t="s">
        <v>94</v>
      </c>
      <c r="AA31" s="15" t="s">
        <v>95</v>
      </c>
      <c r="AB31" s="15"/>
      <c r="AC31" s="15"/>
      <c r="AD31" s="15"/>
      <c r="AE31" s="15"/>
      <c r="AF31" s="15"/>
    </row>
    <row r="32" spans="2:116" ht="22.5" customHeight="1" x14ac:dyDescent="0.2">
      <c r="B32" s="89">
        <v>27</v>
      </c>
      <c r="C32" s="178">
        <v>46190</v>
      </c>
      <c r="D32" s="179">
        <v>0.75</v>
      </c>
      <c r="E32" s="226" t="s">
        <v>96</v>
      </c>
      <c r="F32" s="3"/>
      <c r="G32" s="3"/>
      <c r="H32" s="229" t="s">
        <v>95</v>
      </c>
      <c r="I32" s="230" t="s">
        <v>103</v>
      </c>
      <c r="J32" s="231" t="s">
        <v>11</v>
      </c>
      <c r="K32" s="6" t="str">
        <f t="shared" si="4"/>
        <v/>
      </c>
      <c r="L32" s="6" t="str">
        <f t="shared" si="5"/>
        <v/>
      </c>
      <c r="N32" s="185" t="s">
        <v>129</v>
      </c>
      <c r="O32" s="126">
        <f>SUM(P32:R32)</f>
        <v>2</v>
      </c>
      <c r="P32" s="127">
        <v>1</v>
      </c>
      <c r="Q32" s="127">
        <v>0</v>
      </c>
      <c r="R32" s="127">
        <v>1</v>
      </c>
      <c r="S32" s="127">
        <v>15</v>
      </c>
      <c r="T32" s="127">
        <v>6</v>
      </c>
      <c r="U32" s="127">
        <f>S32-T32</f>
        <v>9</v>
      </c>
      <c r="V32" s="128">
        <v>3</v>
      </c>
      <c r="X32" s="7"/>
      <c r="Y32" s="8" t="s">
        <v>16</v>
      </c>
      <c r="Z32" s="8" t="s">
        <v>17</v>
      </c>
      <c r="AA32" s="8" t="s">
        <v>12</v>
      </c>
      <c r="AB32" s="8" t="s">
        <v>11</v>
      </c>
      <c r="AC32" s="8" t="s">
        <v>3</v>
      </c>
      <c r="AD32" s="8" t="s">
        <v>4</v>
      </c>
      <c r="AE32" s="8" t="s">
        <v>18</v>
      </c>
      <c r="AF32" s="9" t="s">
        <v>19</v>
      </c>
      <c r="BI32" s="10"/>
      <c r="BJ32" s="11" t="s">
        <v>16</v>
      </c>
      <c r="BK32" s="11" t="s">
        <v>17</v>
      </c>
      <c r="BL32" s="11" t="s">
        <v>12</v>
      </c>
      <c r="BM32" s="11" t="s">
        <v>11</v>
      </c>
      <c r="BN32" s="11" t="s">
        <v>3</v>
      </c>
      <c r="BO32" s="11" t="s">
        <v>4</v>
      </c>
      <c r="BP32" s="11" t="s">
        <v>18</v>
      </c>
      <c r="BQ32" s="11" t="s">
        <v>19</v>
      </c>
      <c r="BR32" s="12"/>
      <c r="BS32" s="12"/>
      <c r="BT32" s="12"/>
      <c r="BU32" s="12"/>
      <c r="BV32" s="12"/>
      <c r="BW32" s="12"/>
      <c r="BX32" s="12"/>
      <c r="BY32" s="13"/>
      <c r="BZ32" s="13"/>
      <c r="CQ32" s="10"/>
      <c r="CR32" s="11" t="s">
        <v>16</v>
      </c>
      <c r="CS32" s="11" t="s">
        <v>17</v>
      </c>
      <c r="CT32" s="11" t="s">
        <v>12</v>
      </c>
      <c r="CU32" s="11" t="s">
        <v>11</v>
      </c>
      <c r="CV32" s="11" t="s">
        <v>3</v>
      </c>
      <c r="CW32" s="11" t="s">
        <v>4</v>
      </c>
      <c r="CX32" s="11" t="s">
        <v>18</v>
      </c>
      <c r="CY32" s="11" t="s">
        <v>19</v>
      </c>
      <c r="DE32" s="11" t="s">
        <v>16</v>
      </c>
      <c r="DF32" s="11" t="s">
        <v>17</v>
      </c>
      <c r="DG32" s="11" t="s">
        <v>12</v>
      </c>
      <c r="DH32" s="11" t="s">
        <v>11</v>
      </c>
      <c r="DI32" s="11" t="s">
        <v>3</v>
      </c>
      <c r="DJ32" s="11" t="s">
        <v>4</v>
      </c>
      <c r="DK32" s="11" t="s">
        <v>18</v>
      </c>
      <c r="DL32" s="11" t="s">
        <v>19</v>
      </c>
    </row>
    <row r="33" spans="2:116" ht="22.5" customHeight="1" x14ac:dyDescent="0.3">
      <c r="B33" s="89">
        <v>28</v>
      </c>
      <c r="C33" s="188">
        <v>46190</v>
      </c>
      <c r="D33" s="227">
        <v>0.75</v>
      </c>
      <c r="E33" s="228" t="s">
        <v>86</v>
      </c>
      <c r="F33" s="208"/>
      <c r="G33" s="208"/>
      <c r="H33" s="232" t="s">
        <v>126</v>
      </c>
      <c r="I33" s="233" t="s">
        <v>101</v>
      </c>
      <c r="J33" s="234" t="s">
        <v>11</v>
      </c>
      <c r="K33" s="6" t="str">
        <f t="shared" si="4"/>
        <v/>
      </c>
      <c r="L33" s="6" t="str">
        <f t="shared" si="5"/>
        <v/>
      </c>
      <c r="N33" s="185" t="s">
        <v>128</v>
      </c>
      <c r="O33" s="126">
        <v>2</v>
      </c>
      <c r="P33" s="127">
        <v>1</v>
      </c>
      <c r="Q33" s="127">
        <v>0</v>
      </c>
      <c r="R33" s="127">
        <v>1</v>
      </c>
      <c r="S33" s="127">
        <v>10</v>
      </c>
      <c r="T33" s="127">
        <v>2</v>
      </c>
      <c r="U33" s="127">
        <f>S33-T33</f>
        <v>8</v>
      </c>
      <c r="V33" s="128">
        <v>3</v>
      </c>
      <c r="X33" s="14" t="s">
        <v>96</v>
      </c>
      <c r="Y33" s="15">
        <f>DCOUNT($E$5:$F$33,$F$5,$X39:$X40)+DCOUNT($G$5:$H$33,$G$5,$X39:$X40)</f>
        <v>2</v>
      </c>
      <c r="Z33" s="15">
        <f>COUNTIF($K$6:$K$41,X40)</f>
        <v>1</v>
      </c>
      <c r="AA33" s="15">
        <f>Y33-Z33-AB33</f>
        <v>0</v>
      </c>
      <c r="AB33" s="15">
        <f>COUNTIF($L$6:$L$41,X40)</f>
        <v>1</v>
      </c>
      <c r="AC33" s="15">
        <f>DSUM($E$5:$F$33,$F$5,$X39:$X40)+DSUM($G$5:$H$33,$G$5,$X39:$X40)</f>
        <v>7</v>
      </c>
      <c r="AD33" s="15">
        <f>DSUM($E$5:$G$33,$G$5,$X39:$X40)+DSUM($F$5:$H$33,$F$5,$X39:$X40)</f>
        <v>9</v>
      </c>
      <c r="AE33" s="15">
        <f>AC33-AD33</f>
        <v>-2</v>
      </c>
      <c r="AF33" s="16">
        <f>Z33*3+AA33*1</f>
        <v>3</v>
      </c>
      <c r="AH33" s="17" t="str">
        <f>X33</f>
        <v>REAL SC</v>
      </c>
      <c r="AI33" s="18">
        <f>AF33</f>
        <v>3</v>
      </c>
      <c r="AJ33" s="19" t="str">
        <f>IF(AI33&gt;=AI36,AH33,AH36)</f>
        <v>ESTORIL AC</v>
      </c>
      <c r="AK33" s="18">
        <f>VLOOKUP(AJ33,X33:AF38,9,FALSE)</f>
        <v>6</v>
      </c>
      <c r="AL33" s="19" t="str">
        <f>IF(AK33&gt;=AK37,AJ33,AJ37)</f>
        <v>ESTORIL AC</v>
      </c>
      <c r="AM33" s="18">
        <f>VLOOKUP(AL33,X33:AF38,9,FALSE)</f>
        <v>6</v>
      </c>
      <c r="AN33" s="19" t="str">
        <f>IF(AM33&gt;=AM38,AL33,AL38)</f>
        <v>ESTORIL AC</v>
      </c>
      <c r="AO33" s="18">
        <f>VLOOKUP(AN33,X33:AF38,9,FALSE)</f>
        <v>6</v>
      </c>
      <c r="AP33" s="19"/>
      <c r="AQ33" s="20"/>
      <c r="AR33" s="20"/>
      <c r="AS33" s="20"/>
      <c r="AT33" s="20"/>
      <c r="AU33" s="21"/>
      <c r="AV33" s="22" t="str">
        <f>AN33</f>
        <v>ESTORIL AC</v>
      </c>
      <c r="AW33" s="23">
        <f>AO33</f>
        <v>6</v>
      </c>
      <c r="AX33" s="18">
        <f>VLOOKUP(AV33,X33:AF38,8,FALSE)</f>
        <v>10</v>
      </c>
      <c r="AY33" s="19" t="str">
        <f>IF(AND(AW33=AW36,AX36&gt;AX33),AV36,AV33)</f>
        <v>ESTORIL AC</v>
      </c>
      <c r="AZ33" s="18"/>
      <c r="BA33" s="18"/>
      <c r="BB33" s="20"/>
      <c r="BC33" s="20"/>
      <c r="BD33" s="20"/>
      <c r="BE33" s="20"/>
      <c r="BF33" s="24">
        <f>AW33</f>
        <v>6</v>
      </c>
      <c r="BG33" s="25" t="str">
        <f>AY33</f>
        <v>ESTORIL AC</v>
      </c>
      <c r="BI33" s="13" t="str">
        <f>BG33</f>
        <v>ESTORIL AC</v>
      </c>
      <c r="BJ33" s="26">
        <f>VLOOKUP(BI33,X33:AF38,2,FALSE)</f>
        <v>2</v>
      </c>
      <c r="BK33" s="27">
        <f>VLOOKUP(BI33,X33:AF38,3,FALSE)</f>
        <v>2</v>
      </c>
      <c r="BL33" s="27">
        <f>VLOOKUP(BI33,X33:AF38,4,FALSE)</f>
        <v>0</v>
      </c>
      <c r="BM33" s="27">
        <f>VLOOKUP(BI33,X33:AF38,5,FALSE)</f>
        <v>0</v>
      </c>
      <c r="BN33" s="27">
        <f>VLOOKUP(BI33,X33:AF38,6,FALSE)</f>
        <v>11</v>
      </c>
      <c r="BO33" s="27">
        <f>VLOOKUP(BI33,X33:AF38,7,FALSE)</f>
        <v>1</v>
      </c>
      <c r="BP33" s="27">
        <f>VLOOKUP(BI33,X33:AF38,8,FALSE)</f>
        <v>10</v>
      </c>
      <c r="BQ33" s="27">
        <f>VLOOKUP(BI33,X33:AF38,9,FALSE)</f>
        <v>6</v>
      </c>
      <c r="BR33" s="1" t="str">
        <f>BI33</f>
        <v>ESTORIL AC</v>
      </c>
      <c r="BS33" s="1">
        <f>VLOOKUP(BR33,BI33:BQ38,9,FALSE)</f>
        <v>6</v>
      </c>
      <c r="BT33" s="1">
        <f>VLOOKUP(BR33,BI33:BQ38,8,FALSE)</f>
        <v>10</v>
      </c>
      <c r="BU33" s="28" t="str">
        <f>IF(AND(BS33=BS36,BT36&gt;BT33),BR36,BR33)</f>
        <v>ESTORIL AC</v>
      </c>
      <c r="BV33" s="29">
        <f>VLOOKUP(BU33,BI33:BQ38,9,FALSE)</f>
        <v>6</v>
      </c>
      <c r="BW33" s="29">
        <f>VLOOKUP(BU33,BI33:BQ38,8,FALSE)</f>
        <v>10</v>
      </c>
      <c r="BX33" s="28" t="str">
        <f>IF(AND(BV33=BV37,BW37&gt;BW33),BU37,BU33)</f>
        <v>ESTORIL AC</v>
      </c>
      <c r="BY33" s="1">
        <f>VLOOKUP(BX33,BI33:BQ38,9,FALSE)</f>
        <v>6</v>
      </c>
      <c r="BZ33" s="12">
        <f>VLOOKUP(BX33,BI33:BQ38,8,FALSE)</f>
        <v>10</v>
      </c>
      <c r="CA33" s="30" t="str">
        <f>IF(AND(BY33=BY38,BZ38&gt;BZ33),BX38,BX33)</f>
        <v>ESTORIL AC</v>
      </c>
      <c r="CB33" s="1">
        <f>VLOOKUP(CA33,BI33:BQ38,9,FALSE)</f>
        <v>6</v>
      </c>
      <c r="CC33" s="1">
        <f>VLOOKUP(CA33,BI33:BQ38,8,FALSE)</f>
        <v>10</v>
      </c>
      <c r="CD33" s="12">
        <f>VLOOKUP(CA33,BI33:BQ38,6,FALSE)</f>
        <v>11</v>
      </c>
      <c r="CE33" s="28" t="str">
        <f>IF(AND(CB33=CB36,CC33=CC36,CD36&gt;CD33),CA36,CA33)</f>
        <v>ESTORIL AC</v>
      </c>
      <c r="CF33" s="1">
        <f>VLOOKUP(CE33,BI33:BQ38,9,FALSE)</f>
        <v>6</v>
      </c>
      <c r="CG33" s="1">
        <f>VLOOKUP(CE33,BI33:BQ38,8,FALSE)</f>
        <v>10</v>
      </c>
      <c r="CH33" s="1">
        <f>VLOOKUP(CE33,BI33:BQ38,6,FALSE)</f>
        <v>11</v>
      </c>
      <c r="CI33" s="28" t="str">
        <f>IF(AND(CF33=CF37,CG33=CG37,CH37&gt;CH33),CE37,CE33)</f>
        <v>ESTORIL AC</v>
      </c>
      <c r="CJ33" s="1">
        <f>VLOOKUP(CI33,BI33:BQ38,9,FALSE)</f>
        <v>6</v>
      </c>
      <c r="CK33" s="1">
        <f>VLOOKUP(CI33,BI33:BQ38,8,FALSE)</f>
        <v>10</v>
      </c>
      <c r="CL33" s="1">
        <f>VLOOKUP(CI33,BI33:BQ38,6,FALSE)</f>
        <v>11</v>
      </c>
      <c r="CM33" s="28" t="str">
        <f>IF(AND(CJ33=CJ38,CK33=CK38,CL38&gt;CL33),CI38,CI33)</f>
        <v>ESTORIL AC</v>
      </c>
      <c r="CN33" s="1">
        <f>VLOOKUP(CM33,BI33:BQ38,9,FALSE)</f>
        <v>6</v>
      </c>
      <c r="CO33" s="1">
        <f>VLOOKUP(CM33,BI33:BQ38,8,FALSE)</f>
        <v>10</v>
      </c>
      <c r="CP33" s="1">
        <f>VLOOKUP(CM33,BI33:BQ38,6,FALSE)</f>
        <v>11</v>
      </c>
      <c r="CQ33" s="13" t="str">
        <f>CM33</f>
        <v>ESTORIL AC</v>
      </c>
      <c r="CR33" s="26">
        <f>VLOOKUP(CQ33,$X$33:$AF$38,2,FALSE)</f>
        <v>2</v>
      </c>
      <c r="CS33" s="27">
        <f>VLOOKUP(CQ33,$X$33:$AF$38,3,FALSE)</f>
        <v>2</v>
      </c>
      <c r="CT33" s="27">
        <f>VLOOKUP(CQ33,$X$33:$AF$38,4,FALSE)</f>
        <v>0</v>
      </c>
      <c r="CU33" s="27">
        <f>VLOOKUP(CQ33,$X$33:$AF$38,5,FALSE)</f>
        <v>0</v>
      </c>
      <c r="CV33" s="27">
        <f>VLOOKUP(CQ33,$X$33:$AF$38,6,FALSE)</f>
        <v>11</v>
      </c>
      <c r="CW33" s="27">
        <f>VLOOKUP(CQ33,$X$33:$AF$38,7,FALSE)</f>
        <v>1</v>
      </c>
      <c r="CX33" s="27">
        <f>VLOOKUP(CQ33,$X$33:$AF$38,8,FALSE)</f>
        <v>10</v>
      </c>
      <c r="CY33" s="27">
        <f>VLOOKUP(CQ33,$X$33:$AF$38,9,FALSE)</f>
        <v>6</v>
      </c>
      <c r="DA33" s="1" t="str">
        <f>IF(ISNA(VLOOKUP(CQ33,K$6:L$29,1,FALSE))=TRUE,CM38,VLOOKUP(CQ33,K$6:L$29,1,FALSE))</f>
        <v>ESTORIL AC</v>
      </c>
      <c r="DB33" s="1" t="str">
        <f>IF(ISNA(VLOOKUP(CQ33,K$6:L$29,2,FALSE))=TRUE,CM38,VLOOKUP(CQ33,K$6:L$29,2,FALSE))</f>
        <v>S. JOÃO BRITO</v>
      </c>
      <c r="DD33" s="1" t="str">
        <f>IF(AND(CR36=CR33,CY36=CY33,DA36=CM36,DB36=CM33),DA36,CM33)</f>
        <v>ESTORIL AC</v>
      </c>
      <c r="DE33" s="26">
        <f>VLOOKUP(DD33,$X$33:$AF$38,2,FALSE)</f>
        <v>2</v>
      </c>
      <c r="DF33" s="27">
        <f>VLOOKUP(DD33,$X$33:$AF$38,3,FALSE)</f>
        <v>2</v>
      </c>
      <c r="DG33" s="27">
        <f>VLOOKUP(DD33,$X$33:$AF$38,4,FALSE)</f>
        <v>0</v>
      </c>
      <c r="DH33" s="27">
        <f>VLOOKUP(DD33,$X$33:$AF$38,5,FALSE)</f>
        <v>0</v>
      </c>
      <c r="DI33" s="27">
        <f>VLOOKUP(DD33,$X$33:$AF$38,6,FALSE)</f>
        <v>11</v>
      </c>
      <c r="DJ33" s="27">
        <f>VLOOKUP(DD33,$X$33:$AF$38,7,FALSE)</f>
        <v>1</v>
      </c>
      <c r="DK33" s="27">
        <f>VLOOKUP(DD33,$X$33:$AF$38,8,FALSE)</f>
        <v>10</v>
      </c>
      <c r="DL33" s="27">
        <f>VLOOKUP(DD33,$X$33:$AF$38,9,FALSE)</f>
        <v>6</v>
      </c>
    </row>
    <row r="34" spans="2:116" ht="22.5" customHeight="1" x14ac:dyDescent="0.3">
      <c r="B34" s="89">
        <v>29</v>
      </c>
      <c r="C34" s="210">
        <v>46190</v>
      </c>
      <c r="D34" s="211">
        <v>0.80208333333333337</v>
      </c>
      <c r="E34" s="212" t="s">
        <v>127</v>
      </c>
      <c r="F34" s="213"/>
      <c r="G34" s="213"/>
      <c r="H34" s="212" t="s">
        <v>130</v>
      </c>
      <c r="I34" s="214" t="s">
        <v>82</v>
      </c>
      <c r="J34" s="215" t="s">
        <v>12</v>
      </c>
      <c r="K34" s="6"/>
      <c r="L34" s="6"/>
      <c r="N34" s="186" t="s">
        <v>130</v>
      </c>
      <c r="O34" s="129">
        <v>2</v>
      </c>
      <c r="P34" s="130">
        <v>0</v>
      </c>
      <c r="Q34" s="130">
        <v>0</v>
      </c>
      <c r="R34" s="130">
        <v>0</v>
      </c>
      <c r="S34" s="130">
        <v>2</v>
      </c>
      <c r="T34" s="130">
        <v>22</v>
      </c>
      <c r="U34" s="130">
        <f>S34-T34</f>
        <v>-20</v>
      </c>
      <c r="V34" s="131">
        <v>0</v>
      </c>
      <c r="X34" s="14"/>
      <c r="Y34" s="15"/>
      <c r="Z34" s="15"/>
      <c r="AA34" s="15"/>
      <c r="AB34" s="15"/>
      <c r="AC34" s="15"/>
      <c r="AD34" s="15"/>
      <c r="AE34" s="15"/>
      <c r="AF34" s="16"/>
      <c r="AH34" s="31"/>
      <c r="AI34" s="32"/>
      <c r="AJ34" s="30"/>
      <c r="AK34" s="32"/>
      <c r="AL34" s="30"/>
      <c r="AM34" s="32"/>
      <c r="AN34" s="30"/>
      <c r="AO34" s="32"/>
      <c r="AP34" s="30"/>
      <c r="AU34" s="33"/>
      <c r="AV34" s="34"/>
      <c r="AW34" s="35"/>
      <c r="AX34" s="32"/>
      <c r="AY34" s="30"/>
      <c r="AZ34" s="32"/>
      <c r="BA34" s="32"/>
      <c r="BF34" s="36"/>
      <c r="BG34" s="37"/>
      <c r="BI34" s="13"/>
      <c r="BJ34" s="26"/>
      <c r="BK34" s="27"/>
      <c r="BL34" s="27"/>
      <c r="BM34" s="27"/>
      <c r="BN34" s="27"/>
      <c r="BO34" s="27"/>
      <c r="BP34" s="27"/>
      <c r="BQ34" s="27"/>
      <c r="BU34" s="28"/>
      <c r="BV34" s="29"/>
      <c r="BW34" s="29"/>
      <c r="BX34" s="28"/>
      <c r="BZ34" s="12"/>
      <c r="CA34" s="30"/>
      <c r="CD34" s="12"/>
      <c r="CE34" s="28"/>
      <c r="CI34" s="28"/>
      <c r="CM34" s="28"/>
      <c r="CQ34" s="13"/>
      <c r="CR34" s="26"/>
      <c r="CS34" s="27"/>
      <c r="CT34" s="27"/>
      <c r="CU34" s="27"/>
      <c r="CV34" s="27"/>
      <c r="CW34" s="27"/>
      <c r="CX34" s="27"/>
      <c r="CY34" s="27"/>
      <c r="DE34" s="26"/>
      <c r="DF34" s="27"/>
      <c r="DG34" s="27"/>
      <c r="DH34" s="27"/>
      <c r="DI34" s="27"/>
      <c r="DJ34" s="27"/>
      <c r="DK34" s="27"/>
      <c r="DL34" s="27"/>
    </row>
    <row r="35" spans="2:116" ht="22.5" customHeight="1" x14ac:dyDescent="0.3">
      <c r="B35" s="216">
        <v>30</v>
      </c>
      <c r="C35" s="217">
        <v>46190</v>
      </c>
      <c r="D35" s="218">
        <v>0.80208333333333337</v>
      </c>
      <c r="E35" s="219" t="s">
        <v>128</v>
      </c>
      <c r="F35" s="220"/>
      <c r="G35" s="220"/>
      <c r="H35" s="219" t="s">
        <v>129</v>
      </c>
      <c r="I35" s="221" t="s">
        <v>65</v>
      </c>
      <c r="J35" s="222" t="s">
        <v>12</v>
      </c>
      <c r="K35" s="6"/>
      <c r="L35" s="6"/>
      <c r="N35" s="1"/>
      <c r="X35" s="14"/>
      <c r="Y35" s="15"/>
      <c r="Z35" s="15"/>
      <c r="AA35" s="15"/>
      <c r="AB35" s="15"/>
      <c r="AC35" s="15"/>
      <c r="AD35" s="15"/>
      <c r="AE35" s="15"/>
      <c r="AF35" s="16"/>
      <c r="AH35" s="31"/>
      <c r="AI35" s="32"/>
      <c r="AJ35" s="30"/>
      <c r="AK35" s="32"/>
      <c r="AL35" s="30"/>
      <c r="AM35" s="32"/>
      <c r="AN35" s="30"/>
      <c r="AO35" s="32"/>
      <c r="AP35" s="30"/>
      <c r="AU35" s="33"/>
      <c r="AV35" s="34"/>
      <c r="AW35" s="35"/>
      <c r="AX35" s="32"/>
      <c r="AY35" s="30"/>
      <c r="AZ35" s="32"/>
      <c r="BA35" s="32"/>
      <c r="BF35" s="36"/>
      <c r="BG35" s="37"/>
      <c r="BI35" s="13"/>
      <c r="BJ35" s="26"/>
      <c r="BK35" s="27"/>
      <c r="BL35" s="27"/>
      <c r="BM35" s="27"/>
      <c r="BN35" s="27"/>
      <c r="BO35" s="27"/>
      <c r="BP35" s="27"/>
      <c r="BQ35" s="27"/>
      <c r="BU35" s="28"/>
      <c r="BV35" s="29"/>
      <c r="BW35" s="29"/>
      <c r="BX35" s="28"/>
      <c r="BZ35" s="12"/>
      <c r="CA35" s="30"/>
      <c r="CD35" s="12"/>
      <c r="CE35" s="28"/>
      <c r="CI35" s="28"/>
      <c r="CM35" s="28"/>
      <c r="CQ35" s="13"/>
      <c r="CR35" s="26"/>
      <c r="CS35" s="27"/>
      <c r="CT35" s="27"/>
      <c r="CU35" s="27"/>
      <c r="CV35" s="27"/>
      <c r="CW35" s="27"/>
      <c r="CX35" s="27"/>
      <c r="CY35" s="27"/>
      <c r="DE35" s="26"/>
      <c r="DF35" s="27"/>
      <c r="DG35" s="27"/>
      <c r="DH35" s="27"/>
      <c r="DI35" s="27"/>
      <c r="DJ35" s="27"/>
      <c r="DK35" s="27"/>
      <c r="DL35" s="27"/>
    </row>
    <row r="36" spans="2:116" ht="22.5" customHeight="1" x14ac:dyDescent="0.3">
      <c r="B36" s="121"/>
      <c r="C36" s="106"/>
      <c r="D36" s="107"/>
      <c r="E36" s="108"/>
      <c r="F36" s="109"/>
      <c r="G36" s="109"/>
      <c r="H36" s="108"/>
      <c r="I36" s="110"/>
      <c r="J36" s="111"/>
      <c r="K36" s="6" t="str">
        <f>IF(F30&lt;&gt;"",IF(F30&gt;G30,E30,IF(G30&gt;F30,H30,"Empate")),"")</f>
        <v/>
      </c>
      <c r="L36" s="6" t="str">
        <f>IF(F30&lt;&gt;"",IF(F30&lt;G30,E30,IF(G30&lt;F30,H30,"Empate")),"")</f>
        <v/>
      </c>
      <c r="N36" s="1"/>
      <c r="X36" s="14" t="s">
        <v>97</v>
      </c>
      <c r="Y36" s="15">
        <f>DCOUNT($E$5:$F$33,$F$5,$Y39:$Y40)+DCOUNT($G$5:$H$33,$G$5,$Y39:$Y40)</f>
        <v>2</v>
      </c>
      <c r="Z36" s="15">
        <f>COUNTIF($K$6:$K$41,Y40)</f>
        <v>2</v>
      </c>
      <c r="AA36" s="15">
        <f>Y36-Z36-AB36</f>
        <v>0</v>
      </c>
      <c r="AB36" s="15">
        <f>COUNTIF($L$6:$L$41,Y40)</f>
        <v>0</v>
      </c>
      <c r="AC36" s="15">
        <f>DSUM($E$5:$F$33,$F$5,$Y39:$Y40)+DSUM($G$5:$H$33,$G$5,$Y39:$Y40)</f>
        <v>11</v>
      </c>
      <c r="AD36" s="15">
        <f>DSUM($E$5:$G$33,$G$5,$Y39:$Y40)+DSUM($F$5:$H$33,$F$5,$Y39:$Y40)</f>
        <v>1</v>
      </c>
      <c r="AE36" s="15">
        <f>AC36-AD36</f>
        <v>10</v>
      </c>
      <c r="AF36" s="16">
        <f>Z36*3+AA36*1</f>
        <v>6</v>
      </c>
      <c r="AH36" s="31" t="str">
        <f>X36</f>
        <v>ESTORIL AC</v>
      </c>
      <c r="AI36" s="32">
        <f>AF36</f>
        <v>6</v>
      </c>
      <c r="AJ36" s="30" t="str">
        <f>IF(AI36&lt;=AI33,AH36,AH33)</f>
        <v>REAL SC</v>
      </c>
      <c r="AK36" s="32">
        <f>VLOOKUP(AJ36,X33:AF38,9,FALSE)</f>
        <v>3</v>
      </c>
      <c r="AL36" s="10" t="str">
        <f>AJ36</f>
        <v>REAL SC</v>
      </c>
      <c r="AM36" s="32">
        <f>VLOOKUP(AL36,X33:AF38,9,FALSE)</f>
        <v>3</v>
      </c>
      <c r="AN36" s="10" t="str">
        <f>AL36</f>
        <v>REAL SC</v>
      </c>
      <c r="AO36" s="32">
        <f>VLOOKUP(AN36,X33:AF38,9,FALSE)</f>
        <v>3</v>
      </c>
      <c r="AP36" s="30" t="str">
        <f>IF(AO36&gt;=AO37,AN36,AN37)</f>
        <v>REAL SC</v>
      </c>
      <c r="AQ36" s="32">
        <f>VLOOKUP(AP36,X33:AF38,9,FALSE)</f>
        <v>3</v>
      </c>
      <c r="AR36" s="30" t="str">
        <f>IF(AQ36&gt;=AQ38,AP36,AP38)</f>
        <v>REAL SC</v>
      </c>
      <c r="AS36" s="32">
        <f>VLOOKUP(AR36,X33:AF38,9,FALSE)</f>
        <v>3</v>
      </c>
      <c r="AU36" s="33"/>
      <c r="AV36" s="34" t="str">
        <f>AR36</f>
        <v>REAL SC</v>
      </c>
      <c r="AW36" s="35">
        <f>AS36</f>
        <v>3</v>
      </c>
      <c r="AX36" s="32">
        <f>VLOOKUP(AV36,X33:AF38,8,FALSE)</f>
        <v>-2</v>
      </c>
      <c r="AY36" s="30" t="str">
        <f>IF(AND(AW33=AW36,AX36&gt;AX33),AV33,AV36)</f>
        <v>REAL SC</v>
      </c>
      <c r="AZ36" s="32">
        <f>VLOOKUP(AY36,X33:AF38,9,FALSE)</f>
        <v>3</v>
      </c>
      <c r="BA36" s="32">
        <f>VLOOKUP(AY36,X33:AF38,8,FALSE)</f>
        <v>-2</v>
      </c>
      <c r="BB36" s="30" t="str">
        <f>IF(AND(AZ36=AZ37,BA37&gt;BA36),AY37,AY36)</f>
        <v>REAL SC</v>
      </c>
      <c r="BC36" s="32"/>
      <c r="BD36" s="32"/>
      <c r="BF36" s="36">
        <f>AZ36</f>
        <v>3</v>
      </c>
      <c r="BG36" s="37" t="str">
        <f>BB36</f>
        <v>REAL SC</v>
      </c>
      <c r="BI36" s="13" t="str">
        <f>BG36</f>
        <v>REAL SC</v>
      </c>
      <c r="BJ36" s="26">
        <f>VLOOKUP(BI36,X33:AF38,2,FALSE)</f>
        <v>2</v>
      </c>
      <c r="BK36" s="27">
        <f>VLOOKUP(BI36,X33:AF38,3,FALSE)</f>
        <v>1</v>
      </c>
      <c r="BL36" s="27">
        <f>VLOOKUP(BI36,X33:AF38,4,FALSE)</f>
        <v>0</v>
      </c>
      <c r="BM36" s="27">
        <f>VLOOKUP(BI36,X33:AF38,5,FALSE)</f>
        <v>1</v>
      </c>
      <c r="BN36" s="27">
        <f>VLOOKUP(BI36,X33:AF38,6,FALSE)</f>
        <v>7</v>
      </c>
      <c r="BO36" s="27">
        <f>VLOOKUP(BI36,X33:AF38,7,FALSE)</f>
        <v>9</v>
      </c>
      <c r="BP36" s="27">
        <f>VLOOKUP(BI36,X33:AF38,8,FALSE)</f>
        <v>-2</v>
      </c>
      <c r="BQ36" s="27">
        <f>VLOOKUP(BI36,X33:AF38,9,FALSE)</f>
        <v>3</v>
      </c>
      <c r="BR36" s="1" t="str">
        <f>BI36</f>
        <v>REAL SC</v>
      </c>
      <c r="BS36" s="1">
        <f>VLOOKUP(BR36,BI33:BQ38,9,FALSE)</f>
        <v>3</v>
      </c>
      <c r="BT36" s="1">
        <f>VLOOKUP(BR36,BI33:BQ38,8,FALSE)</f>
        <v>-2</v>
      </c>
      <c r="BU36" s="28" t="str">
        <f>IF(AND(BS33=BS36,BT36&gt;BT33),BR33,BR36)</f>
        <v>REAL SC</v>
      </c>
      <c r="BV36" s="29">
        <f>VLOOKUP(BU36,BI33:BQ38,9,FALSE)</f>
        <v>3</v>
      </c>
      <c r="BW36" s="29">
        <f>VLOOKUP(BU36,BI33:BQ38,8,FALSE)</f>
        <v>-2</v>
      </c>
      <c r="BX36" s="29" t="str">
        <f>IF(AND(BV36=BV38,BW38&gt;BW36),BU38,BU36)</f>
        <v>REAL SC</v>
      </c>
      <c r="BY36" s="1">
        <f>VLOOKUP(BX36,BI33:BQ38,9,FALSE)</f>
        <v>3</v>
      </c>
      <c r="BZ36" s="12">
        <f>VLOOKUP(BX36,BI33:BQ38,8,FALSE)</f>
        <v>-2</v>
      </c>
      <c r="CA36" s="1" t="str">
        <f>IF(AND(BY36=BY37,BZ37&gt;BZ36),BX37,BX36)</f>
        <v>REAL SC</v>
      </c>
      <c r="CB36" s="1">
        <f>VLOOKUP(CA36,BI33:BQ38,9,FALSE)</f>
        <v>3</v>
      </c>
      <c r="CC36" s="1">
        <f>VLOOKUP(CA36,BI33:BQ38,8,FALSE)</f>
        <v>-2</v>
      </c>
      <c r="CD36" s="12">
        <f>VLOOKUP(CA36,BI33:BQ38,6,FALSE)</f>
        <v>7</v>
      </c>
      <c r="CE36" s="28" t="str">
        <f>IF(AND(CB33=CB36,CC33=CC36,CD36&gt;CD33),CA33,CA36)</f>
        <v>REAL SC</v>
      </c>
      <c r="CF36" s="1">
        <f>VLOOKUP(CE36,BI33:BQ38,9,FALSE)</f>
        <v>3</v>
      </c>
      <c r="CG36" s="1">
        <f>VLOOKUP(CE36,BI33:BQ38,8,FALSE)</f>
        <v>-2</v>
      </c>
      <c r="CH36" s="1">
        <f>VLOOKUP(CE36,BI33:BQ38,6,FALSE)</f>
        <v>7</v>
      </c>
      <c r="CI36" s="29" t="str">
        <f>IF(AND(CF36=CF38,CG36=CG38,CH38&gt;CH36),CE38,CE36)</f>
        <v>REAL SC</v>
      </c>
      <c r="CJ36" s="1">
        <f>VLOOKUP(CI36,BI33:BQ38,9,FALSE)</f>
        <v>3</v>
      </c>
      <c r="CK36" s="1">
        <f>VLOOKUP(CI36,BI33:BQ38,8,FALSE)</f>
        <v>-2</v>
      </c>
      <c r="CL36" s="1">
        <f>VLOOKUP(CI36,BI33:BQ38,6,FALSE)</f>
        <v>7</v>
      </c>
      <c r="CM36" s="29" t="str">
        <f>IF(AND(CJ36=CJ37,CK36=CK37,CL37&gt;CL36),CI37,CI36)</f>
        <v>REAL SC</v>
      </c>
      <c r="CN36" s="1">
        <f>VLOOKUP(CM36,BI33:BQ38,9,FALSE)</f>
        <v>3</v>
      </c>
      <c r="CO36" s="1">
        <f>VLOOKUP(CM36,BI33:BQ38,8,FALSE)</f>
        <v>-2</v>
      </c>
      <c r="CP36" s="1">
        <f>VLOOKUP(CM36,BI33:BQ38,6,FALSE)</f>
        <v>7</v>
      </c>
      <c r="CQ36" s="13" t="str">
        <f>CM36</f>
        <v>REAL SC</v>
      </c>
      <c r="CR36" s="26">
        <f>VLOOKUP(CQ36,$X$33:$AF$38,2,FALSE)</f>
        <v>2</v>
      </c>
      <c r="CS36" s="27">
        <f>VLOOKUP(CQ36,$X$33:$AF$38,3,FALSE)</f>
        <v>1</v>
      </c>
      <c r="CT36" s="27">
        <f>VLOOKUP(CQ36,$X$33:$AF$38,4,FALSE)</f>
        <v>0</v>
      </c>
      <c r="CU36" s="27">
        <f>VLOOKUP(CQ36,$X$33:$AF$38,5,FALSE)</f>
        <v>1</v>
      </c>
      <c r="CV36" s="27">
        <f>VLOOKUP(CQ36,$X$33:$AF$38,6,FALSE)</f>
        <v>7</v>
      </c>
      <c r="CW36" s="27">
        <f>VLOOKUP(CQ36,$X$33:$AF$38,7,FALSE)</f>
        <v>9</v>
      </c>
      <c r="CX36" s="27">
        <f>VLOOKUP(CQ36,$X$33:$AF$38,8,FALSE)</f>
        <v>-2</v>
      </c>
      <c r="CY36" s="27">
        <f>VLOOKUP(CQ36,$X$33:$AF$38,9,FALSE)</f>
        <v>3</v>
      </c>
      <c r="DA36" s="1" t="str">
        <f>IF(ISNA(VLOOKUP(CQ36,K$6:L$29,1,FALSE))=TRUE,CM38,VLOOKUP(CQ36,K$6:L$29,1,FALSE))</f>
        <v>REAL SC</v>
      </c>
      <c r="DB36" s="1" t="str">
        <f>IF(ISNA(VLOOKUP(CQ36,K$6:L$29,2,FALSE))=TRUE,CM38,VLOOKUP(CQ36,K$6:L$29,2,FALSE))</f>
        <v>SINTRENSE "B"</v>
      </c>
      <c r="DD36" s="1" t="str">
        <f>IF(DD33=CM36,CM33,IF(AND(CR37=CR36,CY37=CY36,DA37=CM37,DB37=CM36),DA37,CM36))</f>
        <v>REAL SC</v>
      </c>
      <c r="DE36" s="26">
        <f>VLOOKUP(DD36,$X$33:$AF$38,2,FALSE)</f>
        <v>2</v>
      </c>
      <c r="DF36" s="27">
        <f>VLOOKUP(DD36,$X$33:$AF$38,3,FALSE)</f>
        <v>1</v>
      </c>
      <c r="DG36" s="27">
        <f>VLOOKUP(DD36,$X$33:$AF$38,4,FALSE)</f>
        <v>0</v>
      </c>
      <c r="DH36" s="27">
        <f>VLOOKUP(DD36,$X$33:$AF$38,5,FALSE)</f>
        <v>1</v>
      </c>
      <c r="DI36" s="27">
        <f>VLOOKUP(DD36,$X$33:$AF$38,6,FALSE)</f>
        <v>7</v>
      </c>
      <c r="DJ36" s="27">
        <f>VLOOKUP(DD36,$X$33:$AF$38,7,FALSE)</f>
        <v>9</v>
      </c>
      <c r="DK36" s="27">
        <f>VLOOKUP(DD36,$X$33:$AF$38,8,FALSE)</f>
        <v>-2</v>
      </c>
      <c r="DL36" s="27">
        <f>VLOOKUP(DD36,$X$33:$AF$38,9,FALSE)</f>
        <v>3</v>
      </c>
    </row>
    <row r="37" spans="2:116" ht="22.5" customHeight="1" x14ac:dyDescent="0.3">
      <c r="B37" s="250" t="s">
        <v>71</v>
      </c>
      <c r="C37" s="251"/>
      <c r="D37" s="251"/>
      <c r="E37" s="251"/>
      <c r="F37" s="251"/>
      <c r="G37" s="251"/>
      <c r="H37" s="251"/>
      <c r="I37" s="251"/>
      <c r="J37" s="252"/>
      <c r="K37" s="6" t="str">
        <f>IF(F31&lt;&gt;"",IF(F31&gt;G31,E31,IF(G31&gt;F31,H31,"Empate")),"")</f>
        <v/>
      </c>
      <c r="L37" s="6" t="str">
        <f>IF(F31&lt;&gt;"",IF(F31&lt;G31,E31,IF(G31&lt;F31,H31,"Empate")),"")</f>
        <v/>
      </c>
      <c r="N37" s="1"/>
      <c r="X37" s="14" t="s">
        <v>98</v>
      </c>
      <c r="Y37" s="15">
        <f>DCOUNT($E$5:$F$33,$F$5,$Z39:$Z40)+DCOUNT($G$5:$H$33,$G$5,$Z39:$Z40)</f>
        <v>0</v>
      </c>
      <c r="Z37" s="15">
        <f>COUNTIF($K$6:$K$41,Z40)</f>
        <v>0</v>
      </c>
      <c r="AA37" s="15">
        <f>Y37-Z37-AB37</f>
        <v>0</v>
      </c>
      <c r="AB37" s="15">
        <f>COUNTIF($L$6:$L$41,Z40)</f>
        <v>0</v>
      </c>
      <c r="AC37" s="15">
        <f>DSUM($E$5:$F$33,$F$5,$Z39:$Z40)+DSUM($G$5:$H$33,$G$5,$Z39:$Z40)</f>
        <v>0</v>
      </c>
      <c r="AD37" s="15">
        <f>DSUM($E$5:$G$33,$G$5,$Z39:$Z40)+DSUM($F$5:$H$33,$F$5,$Z39:$Z40)</f>
        <v>0</v>
      </c>
      <c r="AE37" s="15">
        <f>AC37-AD37</f>
        <v>0</v>
      </c>
      <c r="AF37" s="16">
        <f>Z37*3+AA37*1</f>
        <v>0</v>
      </c>
      <c r="AH37" s="31" t="str">
        <f>X37</f>
        <v>TORRE "B"</v>
      </c>
      <c r="AI37" s="32">
        <f>AF37</f>
        <v>0</v>
      </c>
      <c r="AJ37" s="10" t="str">
        <f>AH37</f>
        <v>TORRE "B"</v>
      </c>
      <c r="AK37" s="32">
        <f>VLOOKUP(AJ37,X33:AF38,9,FALSE)</f>
        <v>0</v>
      </c>
      <c r="AL37" s="30" t="str">
        <f>IF(AK37&lt;=AK33,AJ37,AJ33)</f>
        <v>TORRE "B"</v>
      </c>
      <c r="AM37" s="32">
        <f>VLOOKUP(AL37,X33:AF38,9,FALSE)</f>
        <v>0</v>
      </c>
      <c r="AN37" s="10" t="str">
        <f>AL37</f>
        <v>TORRE "B"</v>
      </c>
      <c r="AO37" s="32">
        <f>VLOOKUP(AN37,X33:AF38,9,FALSE)</f>
        <v>0</v>
      </c>
      <c r="AP37" s="30" t="str">
        <f>IF(AO37&lt;=AO36,AN37,AN36)</f>
        <v>TORRE "B"</v>
      </c>
      <c r="AQ37" s="32">
        <f>VLOOKUP(AP37,X33:AF38,9,FALSE)</f>
        <v>0</v>
      </c>
      <c r="AR37" s="10" t="str">
        <f>AP37</f>
        <v>TORRE "B"</v>
      </c>
      <c r="AS37" s="32">
        <f>VLOOKUP(AR37,X33:AF38,9,FALSE)</f>
        <v>0</v>
      </c>
      <c r="AT37" s="30" t="str">
        <f>IF(AS37&gt;=AS38,AR37,AR38)</f>
        <v>TORRE "B"</v>
      </c>
      <c r="AU37" s="38">
        <f>VLOOKUP(AT37,X33:AF38,9,FALSE)</f>
        <v>0</v>
      </c>
      <c r="AV37" s="34" t="str">
        <f>AT37</f>
        <v>TORRE "B"</v>
      </c>
      <c r="AW37" s="35">
        <f>AU37</f>
        <v>0</v>
      </c>
      <c r="AX37" s="32">
        <f>VLOOKUP(AV37,X33:AF38,8,FALSE)</f>
        <v>0</v>
      </c>
      <c r="AY37" s="10" t="str">
        <f>AV37</f>
        <v>TORRE "B"</v>
      </c>
      <c r="AZ37" s="32">
        <f>VLOOKUP(AY37,X33:AF38,9,FALSE)</f>
        <v>0</v>
      </c>
      <c r="BA37" s="32">
        <f>VLOOKUP(AY37,X33:AF38,8,FALSE)</f>
        <v>0</v>
      </c>
      <c r="BB37" s="30" t="str">
        <f>IF(AND(AZ36=AZ37,BA37&gt;BA36),AY36,AY37)</f>
        <v>TORRE "B"</v>
      </c>
      <c r="BC37" s="32">
        <f>VLOOKUP(BB37,X33:AF38,9,FALSE)</f>
        <v>0</v>
      </c>
      <c r="BD37" s="32">
        <f>VLOOKUP(BB37,X33:AF38,8,FALSE)</f>
        <v>0</v>
      </c>
      <c r="BE37" s="30" t="str">
        <f>IF(AND(BC37=BC38,BD38&gt;BD37),BB38,BB37)</f>
        <v>TORRE "B"</v>
      </c>
      <c r="BF37" s="36">
        <f>BC37</f>
        <v>0</v>
      </c>
      <c r="BG37" s="37" t="str">
        <f>BE37</f>
        <v>TORRE "B"</v>
      </c>
      <c r="BI37" s="13" t="str">
        <f>BG37</f>
        <v>TORRE "B"</v>
      </c>
      <c r="BJ37" s="26">
        <f>VLOOKUP(BI37,X33:AF38,2,FALSE)</f>
        <v>0</v>
      </c>
      <c r="BK37" s="27">
        <f>VLOOKUP(BI37,X33:AF38,3,FALSE)</f>
        <v>0</v>
      </c>
      <c r="BL37" s="27">
        <f>VLOOKUP(BI37,X33:AF38,4,FALSE)</f>
        <v>0</v>
      </c>
      <c r="BM37" s="27">
        <f>VLOOKUP(BI37,X33:AF38,5,FALSE)</f>
        <v>0</v>
      </c>
      <c r="BN37" s="27">
        <f>VLOOKUP(BI37,X33:AF38,6,FALSE)</f>
        <v>0</v>
      </c>
      <c r="BO37" s="27">
        <f>VLOOKUP(BI37,X33:AF38,7,FALSE)</f>
        <v>0</v>
      </c>
      <c r="BP37" s="27">
        <f>VLOOKUP(BI37,X33:AF38,8,FALSE)</f>
        <v>0</v>
      </c>
      <c r="BQ37" s="27">
        <f>VLOOKUP(BI37,X33:AF38,9,FALSE)</f>
        <v>0</v>
      </c>
      <c r="BR37" s="1" t="str">
        <f>BI37</f>
        <v>TORRE "B"</v>
      </c>
      <c r="BS37" s="1">
        <f>VLOOKUP(BR37,BI33:BQ38,9,FALSE)</f>
        <v>0</v>
      </c>
      <c r="BT37" s="1">
        <f>VLOOKUP(BR37,BI33:BQ38,8,FALSE)</f>
        <v>0</v>
      </c>
      <c r="BU37" s="29" t="str">
        <f>IF(AND(BS37=BS38,BT38&gt;BT37),BR38,BR37)</f>
        <v>TORRE "B"</v>
      </c>
      <c r="BV37" s="29">
        <f>VLOOKUP(BU37,BI33:BQ38,9,FALSE)</f>
        <v>0</v>
      </c>
      <c r="BW37" s="29">
        <f>VLOOKUP(BU37,BI33:BQ38,8,FALSE)</f>
        <v>0</v>
      </c>
      <c r="BX37" s="28" t="str">
        <f>IF(AND(BV33=BV37,BW37&gt;BW33),BU33,BU37)</f>
        <v>TORRE "B"</v>
      </c>
      <c r="BY37" s="1">
        <f>VLOOKUP(BX37,BI33:BQ38,9,FALSE)</f>
        <v>0</v>
      </c>
      <c r="BZ37" s="12">
        <f>VLOOKUP(BX37,BI33:BQ38,8,FALSE)</f>
        <v>0</v>
      </c>
      <c r="CA37" s="1" t="str">
        <f>IF(AND(BY36=BY37,BZ37&gt;BZ36),BX36,BX37)</f>
        <v>TORRE "B"</v>
      </c>
      <c r="CB37" s="1">
        <f>VLOOKUP(CA37,BI33:BQ38,9,FALSE)</f>
        <v>0</v>
      </c>
      <c r="CC37" s="1">
        <f>VLOOKUP(CA37,BI33:BQ38,8,FALSE)</f>
        <v>0</v>
      </c>
      <c r="CD37" s="12">
        <f>VLOOKUP(CA37,BI33:BQ38,6,FALSE)</f>
        <v>0</v>
      </c>
      <c r="CE37" s="29" t="str">
        <f>IF(AND(CB37=CB38,CC37=CC38,CD38&gt;CD37),CA38,CA37)</f>
        <v>TORRE "B"</v>
      </c>
      <c r="CF37" s="1">
        <f>VLOOKUP(CE37,BI33:BQ38,9,FALSE)</f>
        <v>0</v>
      </c>
      <c r="CG37" s="1">
        <f>VLOOKUP(CE37,BI33:BQ38,8,FALSE)</f>
        <v>0</v>
      </c>
      <c r="CH37" s="1">
        <f>VLOOKUP(CE37,BI33:BQ38,6,FALSE)</f>
        <v>0</v>
      </c>
      <c r="CI37" s="28" t="str">
        <f>IF(AND(CF33=CF37,CG33=CG37,CH37&gt;CH33),CE33,CE37)</f>
        <v>TORRE "B"</v>
      </c>
      <c r="CJ37" s="1">
        <f>VLOOKUP(CI37,BI33:BQ38,9,FALSE)</f>
        <v>0</v>
      </c>
      <c r="CK37" s="1">
        <f>VLOOKUP(CI37,BI33:BQ38,8,FALSE)</f>
        <v>0</v>
      </c>
      <c r="CL37" s="1">
        <f>VLOOKUP(CI37,BI33:BQ38,6,FALSE)</f>
        <v>0</v>
      </c>
      <c r="CM37" s="29" t="str">
        <f>IF(AND(CJ36=CJ37,CK36=CK37,CL37&gt;CL36),CI36,CI37)</f>
        <v>TORRE "B"</v>
      </c>
      <c r="CN37" s="1">
        <f>VLOOKUP(CM37,BI33:BQ38,9,FALSE)</f>
        <v>0</v>
      </c>
      <c r="CO37" s="1">
        <f>VLOOKUP(CM37,BI33:BQ38,8,FALSE)</f>
        <v>0</v>
      </c>
      <c r="CP37" s="1">
        <f>VLOOKUP(CM37,BI33:BQ38,6,FALSE)</f>
        <v>0</v>
      </c>
      <c r="CQ37" s="13" t="str">
        <f>CM37</f>
        <v>TORRE "B"</v>
      </c>
      <c r="CR37" s="26">
        <f>VLOOKUP(CQ37,$X$33:$AF$38,2,FALSE)</f>
        <v>0</v>
      </c>
      <c r="CS37" s="27">
        <f>VLOOKUP(CQ37,$X$33:$AF$38,3,FALSE)</f>
        <v>0</v>
      </c>
      <c r="CT37" s="27">
        <f>VLOOKUP(CQ37,$X$33:$AF$38,4,FALSE)</f>
        <v>0</v>
      </c>
      <c r="CU37" s="27">
        <f>VLOOKUP(CQ37,$X$33:$AF$38,5,FALSE)</f>
        <v>0</v>
      </c>
      <c r="CV37" s="27">
        <f>VLOOKUP(CQ37,$X$33:$AF$38,6,FALSE)</f>
        <v>0</v>
      </c>
      <c r="CW37" s="27">
        <f>VLOOKUP(CQ37,$X$33:$AF$38,7,FALSE)</f>
        <v>0</v>
      </c>
      <c r="CX37" s="27">
        <f>VLOOKUP(CQ37,$X$33:$AF$38,8,FALSE)</f>
        <v>0</v>
      </c>
      <c r="CY37" s="27">
        <f>VLOOKUP(CQ37,$X$33:$AF$38,9,FALSE)</f>
        <v>0</v>
      </c>
      <c r="DA37" s="1" t="str">
        <f>IF(ISNA(VLOOKUP(CQ37,K$6:L$29,1,FALSE))=TRUE,CM38,VLOOKUP(CQ37,K$6:L$29,1,FALSE))</f>
        <v>CACÉM</v>
      </c>
      <c r="DB37" s="1" t="str">
        <f>IF(ISNA(VLOOKUP(CQ37,K$6:L$29,2,FALSE))=TRUE,CM38,VLOOKUP(CQ37,K$6:L$29,2,FALSE))</f>
        <v>CACÉM</v>
      </c>
      <c r="DD37" s="1" t="str">
        <f>IF(DD36=CM37,CM36,IF(AND(CR38=CR37,CY38=CY37,DA38=CM38,DB38=CM37),DA38,CM37))</f>
        <v>TORRE "B"</v>
      </c>
      <c r="DE37" s="26">
        <f>VLOOKUP(DD37,$X$33:$AF$38,2,FALSE)</f>
        <v>0</v>
      </c>
      <c r="DF37" s="27">
        <f>VLOOKUP(DD37,$X$33:$AF$38,3,FALSE)</f>
        <v>0</v>
      </c>
      <c r="DG37" s="27">
        <f>VLOOKUP(DD37,$X$33:$AF$38,4,FALSE)</f>
        <v>0</v>
      </c>
      <c r="DH37" s="27">
        <f>VLOOKUP(DD37,$X$33:$AF$38,5,FALSE)</f>
        <v>0</v>
      </c>
      <c r="DI37" s="27">
        <f>VLOOKUP(DD37,$X$33:$AF$38,6,FALSE)</f>
        <v>0</v>
      </c>
      <c r="DJ37" s="27">
        <f>VLOOKUP(DD37,$X$33:$AF$38,7,FALSE)</f>
        <v>0</v>
      </c>
      <c r="DK37" s="27">
        <f>VLOOKUP(DD37,$X$33:$AF$38,8,FALSE)</f>
        <v>0</v>
      </c>
      <c r="DL37" s="27">
        <f>VLOOKUP(DD37,$X$33:$AF$38,9,FALSE)</f>
        <v>0</v>
      </c>
    </row>
    <row r="38" spans="2:116" ht="22.5" customHeight="1" x14ac:dyDescent="0.3">
      <c r="B38" s="238" t="s">
        <v>13</v>
      </c>
      <c r="C38" s="239"/>
      <c r="D38" s="239"/>
      <c r="E38" s="239"/>
      <c r="F38" s="239"/>
      <c r="G38" s="239"/>
      <c r="H38" s="239"/>
      <c r="I38" s="239"/>
      <c r="J38" s="240"/>
      <c r="K38" s="6" t="str">
        <f>IF(F32&lt;&gt;"",IF(F32&gt;G32,E32,IF(G32&gt;F32,H32,"Empate")),"")</f>
        <v/>
      </c>
      <c r="L38" s="6" t="str">
        <f>IF(F32&lt;&gt;"",IF(F32&lt;G32,E32,IF(G32&lt;F32,H32,"Empate")),"")</f>
        <v/>
      </c>
      <c r="N38" s="1"/>
      <c r="X38" s="4" t="s">
        <v>99</v>
      </c>
      <c r="Y38" s="39">
        <f>DCOUNT($E$5:$F$33,$F$5,$AA39:$AA40)+DCOUNT($G$5:$H$33,$G$5,$AA39:$AA40)</f>
        <v>0</v>
      </c>
      <c r="Z38" s="39">
        <f>COUNTIF($K$6:$K$41,AA40)</f>
        <v>0</v>
      </c>
      <c r="AA38" s="39">
        <f>Y38-Z38-AB38</f>
        <v>0</v>
      </c>
      <c r="AB38" s="39">
        <f>COUNTIF($L$6:$L$41,AA40)</f>
        <v>0</v>
      </c>
      <c r="AC38" s="39">
        <f>DSUM($E$5:$F$33,$F$5,$AA39:$AA40)+DSUM($G$5:$H$33,$G$5,$AA39:$AA40)</f>
        <v>0</v>
      </c>
      <c r="AD38" s="39">
        <f>DSUM($E$5:$G$33,$G$5,$AA39:$AA40)+DSUM($F$5:$H$33,$F$5,$AA39:$AA40)</f>
        <v>0</v>
      </c>
      <c r="AE38" s="39">
        <f>AC38-AD38</f>
        <v>0</v>
      </c>
      <c r="AF38" s="40">
        <f>Z38*3+AA38*1</f>
        <v>0</v>
      </c>
      <c r="AH38" s="41" t="str">
        <f>X38</f>
        <v>CACÉM</v>
      </c>
      <c r="AI38" s="42">
        <f>AF38</f>
        <v>0</v>
      </c>
      <c r="AJ38" s="43" t="str">
        <f>AH38</f>
        <v>CACÉM</v>
      </c>
      <c r="AK38" s="42">
        <f>VLOOKUP(AJ38,X33:AF38,9,FALSE)</f>
        <v>0</v>
      </c>
      <c r="AL38" s="43" t="str">
        <f>AJ38</f>
        <v>CACÉM</v>
      </c>
      <c r="AM38" s="42">
        <f>VLOOKUP(AL38,X33:AF38,9,FALSE)</f>
        <v>0</v>
      </c>
      <c r="AN38" s="44" t="str">
        <f>IF(AM38&lt;=AM33,AL38,AL33)</f>
        <v>CACÉM</v>
      </c>
      <c r="AO38" s="42">
        <f>VLOOKUP(AN38,X33:AF38,9,FALSE)</f>
        <v>0</v>
      </c>
      <c r="AP38" s="43" t="str">
        <f>AN38</f>
        <v>CACÉM</v>
      </c>
      <c r="AQ38" s="42">
        <f>VLOOKUP(AP38,X33:AF38,9,FALSE)</f>
        <v>0</v>
      </c>
      <c r="AR38" s="44" t="str">
        <f>IF(AQ38&lt;=AQ36,AP38,AP36)</f>
        <v>CACÉM</v>
      </c>
      <c r="AS38" s="42">
        <f>VLOOKUP(AR38,X33:AF38,9,FALSE)</f>
        <v>0</v>
      </c>
      <c r="AT38" s="44" t="str">
        <f>IF(AS38&lt;=AS37,AR38,AR37)</f>
        <v>CACÉM</v>
      </c>
      <c r="AU38" s="45">
        <f>VLOOKUP(AT38,X33:AF38,9,FALSE)</f>
        <v>0</v>
      </c>
      <c r="AV38" s="46" t="str">
        <f>AT38</f>
        <v>CACÉM</v>
      </c>
      <c r="AW38" s="47">
        <f>AU38</f>
        <v>0</v>
      </c>
      <c r="AX38" s="42">
        <f>VLOOKUP(AV38,X33:AF38,8,FALSE)</f>
        <v>0</v>
      </c>
      <c r="AY38" s="43" t="str">
        <f>AV38</f>
        <v>CACÉM</v>
      </c>
      <c r="AZ38" s="42">
        <f>VLOOKUP(AY38,X33:AF38,9,FALSE)</f>
        <v>0</v>
      </c>
      <c r="BA38" s="42">
        <f>VLOOKUP(AY38,X33:AF38,8,FALSE)</f>
        <v>0</v>
      </c>
      <c r="BB38" s="43" t="str">
        <f>AY38</f>
        <v>CACÉM</v>
      </c>
      <c r="BC38" s="42">
        <f>VLOOKUP(BB38,X33:AF38,9,FALSE)</f>
        <v>0</v>
      </c>
      <c r="BD38" s="42">
        <f>VLOOKUP(BB38,X33:AF38,8,FALSE)</f>
        <v>0</v>
      </c>
      <c r="BE38" s="44" t="str">
        <f>IF(AND(BC37=BC38,BD38&gt;BD37),BB37,BB38)</f>
        <v>CACÉM</v>
      </c>
      <c r="BF38" s="48">
        <f>VLOOKUP(BE38,X33:AF38,9,FALSE)</f>
        <v>0</v>
      </c>
      <c r="BG38" s="49" t="str">
        <f>BE38</f>
        <v>CACÉM</v>
      </c>
      <c r="BI38" s="13" t="str">
        <f>BG38</f>
        <v>CACÉM</v>
      </c>
      <c r="BJ38" s="26">
        <f>VLOOKUP(BI38,X33:AF38,2,FALSE)</f>
        <v>0</v>
      </c>
      <c r="BK38" s="27">
        <f>VLOOKUP(BI38,X33:AF38,3,FALSE)</f>
        <v>0</v>
      </c>
      <c r="BL38" s="27">
        <f>VLOOKUP(BI38,X33:AF38,4,FALSE)</f>
        <v>0</v>
      </c>
      <c r="BM38" s="27">
        <f>VLOOKUP(BI38,X33:AF38,5,FALSE)</f>
        <v>0</v>
      </c>
      <c r="BN38" s="27">
        <f>VLOOKUP(BI38,X33:AF38,6,FALSE)</f>
        <v>0</v>
      </c>
      <c r="BO38" s="27">
        <f>VLOOKUP(BI38,X33:AF38,7,FALSE)</f>
        <v>0</v>
      </c>
      <c r="BP38" s="27">
        <f>VLOOKUP(BI38,X33:AF38,8,FALSE)</f>
        <v>0</v>
      </c>
      <c r="BQ38" s="27">
        <f>VLOOKUP(BI38,X33:AF38,9,FALSE)</f>
        <v>0</v>
      </c>
      <c r="BR38" s="1" t="str">
        <f>BI38</f>
        <v>CACÉM</v>
      </c>
      <c r="BS38" s="1">
        <f>VLOOKUP(BR38,BI33:BQ38,9,FALSE)</f>
        <v>0</v>
      </c>
      <c r="BT38" s="1">
        <f>VLOOKUP(BR38,BI33:BQ38,8,FALSE)</f>
        <v>0</v>
      </c>
      <c r="BU38" s="29" t="str">
        <f>IF(AND(BS37=BS38,BT38&gt;BT37),BR37,BR38)</f>
        <v>CACÉM</v>
      </c>
      <c r="BV38" s="29">
        <f>VLOOKUP(BU38,BI33:BQ38,9,FALSE)</f>
        <v>0</v>
      </c>
      <c r="BW38" s="29">
        <f>VLOOKUP(BU38,BI33:BQ38,8,FALSE)</f>
        <v>0</v>
      </c>
      <c r="BX38" s="29" t="str">
        <f>IF(AND(BV36=BV38,BW38&gt;BW36),BU36,BU38)</f>
        <v>CACÉM</v>
      </c>
      <c r="BY38" s="1">
        <f>VLOOKUP(BX38,BI33:BQ38,9,FALSE)</f>
        <v>0</v>
      </c>
      <c r="BZ38" s="12">
        <f>VLOOKUP(BX38,BI33:BQ38,8,FALSE)</f>
        <v>0</v>
      </c>
      <c r="CA38" s="30" t="str">
        <f>IF(AND(BY33=BY38,BZ38&gt;BZ33),BX33,BX38)</f>
        <v>CACÉM</v>
      </c>
      <c r="CB38" s="1">
        <f>VLOOKUP(CA38,BI33:BQ38,9,FALSE)</f>
        <v>0</v>
      </c>
      <c r="CC38" s="1">
        <f>VLOOKUP(CA38,BI33:BQ38,8,FALSE)</f>
        <v>0</v>
      </c>
      <c r="CD38" s="12">
        <f>VLOOKUP(CA38,BI33:BQ38,6,FALSE)</f>
        <v>0</v>
      </c>
      <c r="CE38" s="29" t="str">
        <f>IF(AND(CB37=CB38,CC37=CC38,CD38&gt;CD37),CA37,CA38)</f>
        <v>CACÉM</v>
      </c>
      <c r="CF38" s="1">
        <f>VLOOKUP(CE38,BI33:BQ38,9,FALSE)</f>
        <v>0</v>
      </c>
      <c r="CG38" s="1">
        <f>VLOOKUP(CE38,BI33:BQ38,8,FALSE)</f>
        <v>0</v>
      </c>
      <c r="CH38" s="1">
        <f>VLOOKUP(CE38,BI33:BQ38,6,FALSE)</f>
        <v>0</v>
      </c>
      <c r="CI38" s="29" t="str">
        <f>IF(AND(CF36=CF38,CG36=CG38,CH38&gt;CH36),CE36,CE38)</f>
        <v>CACÉM</v>
      </c>
      <c r="CJ38" s="1">
        <f>VLOOKUP(CI38,BI33:BQ38,9,FALSE)</f>
        <v>0</v>
      </c>
      <c r="CK38" s="1">
        <f>VLOOKUP(CI38,BI33:BQ38,8,FALSE)</f>
        <v>0</v>
      </c>
      <c r="CL38" s="1">
        <f>VLOOKUP(CI38,BI33:BQ38,6,FALSE)</f>
        <v>0</v>
      </c>
      <c r="CM38" s="28" t="str">
        <f>IF(AND(CJ33=CJ38,CK33=CK38,CL38&gt;CL33),CI33,CI38)</f>
        <v>CACÉM</v>
      </c>
      <c r="CN38" s="1">
        <f>VLOOKUP(CM38,BI33:BQ38,9,FALSE)</f>
        <v>0</v>
      </c>
      <c r="CO38" s="1">
        <f>VLOOKUP(CM38,BI33:BQ38,8,FALSE)</f>
        <v>0</v>
      </c>
      <c r="CP38" s="1">
        <f>VLOOKUP(CM38,BI33:BQ38,6,FALSE)</f>
        <v>0</v>
      </c>
      <c r="CQ38" s="13" t="str">
        <f>CM38</f>
        <v>CACÉM</v>
      </c>
      <c r="CR38" s="26">
        <f>VLOOKUP(CQ38,$X$33:$AF$38,2,FALSE)</f>
        <v>0</v>
      </c>
      <c r="CS38" s="27">
        <f>VLOOKUP(CQ38,$X$33:$AF$38,3,FALSE)</f>
        <v>0</v>
      </c>
      <c r="CT38" s="27">
        <f>VLOOKUP(CQ38,$X$33:$AF$38,4,FALSE)</f>
        <v>0</v>
      </c>
      <c r="CU38" s="27">
        <f>VLOOKUP(CQ38,$X$33:$AF$38,5,FALSE)</f>
        <v>0</v>
      </c>
      <c r="CV38" s="27">
        <f>VLOOKUP(CQ38,$X$33:$AF$38,6,FALSE)</f>
        <v>0</v>
      </c>
      <c r="CW38" s="27">
        <f>VLOOKUP(CQ38,$X$33:$AF$38,7,FALSE)</f>
        <v>0</v>
      </c>
      <c r="CX38" s="27">
        <f>VLOOKUP(CQ38,$X$33:$AF$38,8,FALSE)</f>
        <v>0</v>
      </c>
      <c r="CY38" s="27">
        <f>VLOOKUP(CQ38,$X$33:$AF$38,9,FALSE)</f>
        <v>0</v>
      </c>
      <c r="DA38" s="1" t="str">
        <f>IF(ISNA(VLOOKUP(CQ38,K$6:L$29,1,FALSE))=TRUE,CM38,VLOOKUP(CQ38,K$6:L$29,1,FALSE))</f>
        <v>CACÉM</v>
      </c>
      <c r="DB38" s="1" t="str">
        <f>IF(ISNA(VLOOKUP(CQ38,K$6:L$29,2,FALSE))=TRUE,CM38,VLOOKUP(CQ38,K$6:L$29,2,FALSE))</f>
        <v>CACÉM</v>
      </c>
      <c r="DD38" s="1" t="str">
        <f>IF(DD37=CM38,CM37,IF(AND(CR39=CR38,CY39=CY38,DA39=CM39,DB39=CM38),DA39,CM38))</f>
        <v>CACÉM</v>
      </c>
      <c r="DE38" s="26">
        <f>VLOOKUP(DD38,$X$33:$AF$38,2,FALSE)</f>
        <v>0</v>
      </c>
      <c r="DF38" s="27">
        <f>VLOOKUP(DD38,$X$33:$AF$38,3,FALSE)</f>
        <v>0</v>
      </c>
      <c r="DG38" s="27">
        <f>VLOOKUP(DD38,$X$33:$AF$38,4,FALSE)</f>
        <v>0</v>
      </c>
      <c r="DH38" s="27">
        <f>VLOOKUP(DD38,$X$33:$AF$38,5,FALSE)</f>
        <v>0</v>
      </c>
      <c r="DI38" s="27">
        <f>VLOOKUP(DD38,$X$33:$AF$38,6,FALSE)</f>
        <v>0</v>
      </c>
      <c r="DJ38" s="27">
        <f>VLOOKUP(DD38,$X$33:$AF$38,7,FALSE)</f>
        <v>0</v>
      </c>
      <c r="DK38" s="27">
        <f>VLOOKUP(DD38,$X$33:$AF$38,8,FALSE)</f>
        <v>0</v>
      </c>
      <c r="DL38" s="27">
        <f>VLOOKUP(DD38,$X$33:$AF$38,9,FALSE)</f>
        <v>0</v>
      </c>
    </row>
    <row r="39" spans="2:116" ht="22.5" customHeight="1" x14ac:dyDescent="0.3">
      <c r="B39" s="89">
        <v>31</v>
      </c>
      <c r="C39" s="90">
        <v>46191</v>
      </c>
      <c r="D39" s="91">
        <v>0.75</v>
      </c>
      <c r="E39" s="164" t="s">
        <v>107</v>
      </c>
      <c r="F39" s="165"/>
      <c r="G39" s="165"/>
      <c r="H39" s="166" t="s">
        <v>134</v>
      </c>
      <c r="I39" s="161" t="s">
        <v>80</v>
      </c>
      <c r="J39" s="5"/>
      <c r="K39" s="6" t="str">
        <f>IF(F33&lt;&gt;"",IF(F33&gt;G33,E33,IF(G33&gt;F33,H33,"Empate")),"")</f>
        <v/>
      </c>
      <c r="L39" s="6" t="str">
        <f>IF(F33&lt;&gt;"",IF(F33&lt;G33,E33,IF(G33&lt;F33,H33,"Empate")),"")</f>
        <v/>
      </c>
      <c r="N39" s="1"/>
      <c r="X39" s="50" t="s">
        <v>74</v>
      </c>
      <c r="Y39" s="50" t="s">
        <v>74</v>
      </c>
      <c r="Z39" s="50" t="s">
        <v>74</v>
      </c>
      <c r="AA39" s="50" t="s">
        <v>74</v>
      </c>
      <c r="AB39" s="15"/>
      <c r="AC39" s="15"/>
      <c r="AD39" s="15"/>
      <c r="AE39" s="15"/>
      <c r="AF39" s="15"/>
      <c r="BG39"/>
    </row>
    <row r="40" spans="2:116" ht="22.5" customHeight="1" x14ac:dyDescent="0.3">
      <c r="B40" s="89">
        <v>32</v>
      </c>
      <c r="C40" s="90">
        <v>46191</v>
      </c>
      <c r="D40" s="91">
        <v>0.75</v>
      </c>
      <c r="E40" s="163" t="s">
        <v>108</v>
      </c>
      <c r="F40" s="3"/>
      <c r="G40" s="3"/>
      <c r="H40" s="167" t="s">
        <v>135</v>
      </c>
      <c r="I40" s="161" t="s">
        <v>64</v>
      </c>
      <c r="J40" s="5"/>
      <c r="K40" s="6" t="e">
        <f>IF(#REF!&lt;&gt;"",IF(#REF!&gt;#REF!,#REF!,IF(#REF!&gt;#REF!,#REF!,"Empate")),"")</f>
        <v>#REF!</v>
      </c>
      <c r="L40" s="6" t="e">
        <f>IF(#REF!&lt;&gt;"",IF(#REF!&lt;#REF!,#REF!,IF(#REF!&lt;#REF!,#REF!,"Empate")),"")</f>
        <v>#REF!</v>
      </c>
      <c r="X40" s="15" t="s">
        <v>96</v>
      </c>
      <c r="Y40" s="15" t="s">
        <v>97</v>
      </c>
      <c r="Z40" s="15" t="s">
        <v>98</v>
      </c>
      <c r="AA40" s="15" t="s">
        <v>99</v>
      </c>
      <c r="AB40" s="15"/>
      <c r="AC40" s="15"/>
      <c r="AD40" s="15"/>
      <c r="AE40" s="15"/>
      <c r="AF40" s="15"/>
      <c r="BG40"/>
    </row>
    <row r="41" spans="2:116" ht="22.5" customHeight="1" x14ac:dyDescent="0.2">
      <c r="B41" s="89">
        <v>33</v>
      </c>
      <c r="C41" s="90">
        <v>46191</v>
      </c>
      <c r="D41" s="91">
        <v>0.75</v>
      </c>
      <c r="E41" s="163" t="s">
        <v>97</v>
      </c>
      <c r="F41" s="3"/>
      <c r="G41" s="3"/>
      <c r="H41" s="167" t="s">
        <v>126</v>
      </c>
      <c r="I41" s="161" t="s">
        <v>81</v>
      </c>
      <c r="J41" s="5"/>
      <c r="K41" s="6" t="e">
        <f>IF(#REF!&lt;&gt;"",IF(#REF!&gt;#REF!,#REF!,IF(#REF!&gt;#REF!,#REF!,"Empate")),"")</f>
        <v>#REF!</v>
      </c>
      <c r="L41" s="6" t="e">
        <f>IF(#REF!&lt;&gt;"",IF(#REF!&lt;#REF!,#REF!,IF(#REF!&lt;#REF!,#REF!,"Empate")),"")</f>
        <v>#REF!</v>
      </c>
      <c r="N41" s="1"/>
      <c r="X41" s="7"/>
      <c r="Y41" s="8" t="s">
        <v>16</v>
      </c>
      <c r="Z41" s="8" t="s">
        <v>17</v>
      </c>
      <c r="AA41" s="8" t="s">
        <v>12</v>
      </c>
      <c r="AB41" s="8" t="s">
        <v>11</v>
      </c>
      <c r="AC41" s="8" t="s">
        <v>3</v>
      </c>
      <c r="AD41" s="8" t="s">
        <v>4</v>
      </c>
      <c r="AE41" s="8" t="s">
        <v>18</v>
      </c>
      <c r="AF41" s="9" t="s">
        <v>19</v>
      </c>
      <c r="BI41" s="10"/>
      <c r="BJ41" s="11" t="s">
        <v>16</v>
      </c>
      <c r="BK41" s="11" t="s">
        <v>17</v>
      </c>
      <c r="BL41" s="11" t="s">
        <v>12</v>
      </c>
      <c r="BM41" s="11" t="s">
        <v>11</v>
      </c>
      <c r="BN41" s="11" t="s">
        <v>3</v>
      </c>
      <c r="BO41" s="11" t="s">
        <v>4</v>
      </c>
      <c r="BP41" s="11" t="s">
        <v>18</v>
      </c>
      <c r="BQ41" s="11" t="s">
        <v>19</v>
      </c>
      <c r="BR41" s="12"/>
      <c r="BS41" s="12"/>
      <c r="BT41" s="12"/>
      <c r="BU41" s="12"/>
      <c r="BV41" s="12"/>
      <c r="BW41" s="12"/>
      <c r="BX41" s="12"/>
      <c r="BY41" s="13"/>
      <c r="BZ41" s="13"/>
      <c r="CQ41" s="10"/>
      <c r="CR41" s="11" t="s">
        <v>16</v>
      </c>
      <c r="CS41" s="11" t="s">
        <v>17</v>
      </c>
      <c r="CT41" s="11" t="s">
        <v>12</v>
      </c>
      <c r="CU41" s="11" t="s">
        <v>11</v>
      </c>
      <c r="CV41" s="11" t="s">
        <v>3</v>
      </c>
      <c r="CW41" s="11" t="s">
        <v>4</v>
      </c>
      <c r="CX41" s="11" t="s">
        <v>18</v>
      </c>
      <c r="CY41" s="11" t="s">
        <v>19</v>
      </c>
      <c r="DE41" s="11" t="s">
        <v>16</v>
      </c>
      <c r="DF41" s="11" t="s">
        <v>17</v>
      </c>
      <c r="DG41" s="11" t="s">
        <v>12</v>
      </c>
      <c r="DH41" s="11" t="s">
        <v>11</v>
      </c>
      <c r="DI41" s="11" t="s">
        <v>3</v>
      </c>
      <c r="DJ41" s="11" t="s">
        <v>4</v>
      </c>
      <c r="DK41" s="11" t="s">
        <v>18</v>
      </c>
      <c r="DL41" s="11" t="s">
        <v>19</v>
      </c>
    </row>
    <row r="42" spans="2:116" ht="22.5" customHeight="1" x14ac:dyDescent="0.3">
      <c r="B42" s="89">
        <v>34</v>
      </c>
      <c r="C42" s="90">
        <v>46191</v>
      </c>
      <c r="D42" s="91">
        <v>0.75</v>
      </c>
      <c r="E42" s="163" t="s">
        <v>127</v>
      </c>
      <c r="F42" s="3"/>
      <c r="G42" s="3"/>
      <c r="H42" s="168" t="s">
        <v>136</v>
      </c>
      <c r="I42" s="161" t="s">
        <v>63</v>
      </c>
      <c r="J42" s="5"/>
      <c r="K42" s="105"/>
      <c r="L42" s="105"/>
      <c r="N42" s="1"/>
      <c r="X42" s="14" t="s">
        <v>76</v>
      </c>
      <c r="Y42" s="15">
        <f>DCOUNT($E$5:$F$33,$F$5,$X47:$X48)+DCOUNT($G$5:$H$33,$G$5,$X47:$X48)</f>
        <v>0</v>
      </c>
      <c r="Z42" s="15">
        <f>COUNTIF($K$6:$K$41,X48)</f>
        <v>0</v>
      </c>
      <c r="AA42" s="15">
        <f>Y42-Z42-AB42</f>
        <v>0</v>
      </c>
      <c r="AB42" s="15">
        <f>COUNTIF($L$6:$L$41,X48)</f>
        <v>0</v>
      </c>
      <c r="AC42" s="15">
        <f>DSUM($E$5:$F$33,$F$5,$X47:$X48)+DSUM($G$5:$H$33,$G$5,$X47:$X48)</f>
        <v>0</v>
      </c>
      <c r="AD42" s="15">
        <f>DSUM($E$5:$G$33,$G$5,$X47:$X48)+DSUM($F$5:$H$33,$F$5,$X47:$X48)</f>
        <v>0</v>
      </c>
      <c r="AE42" s="15">
        <f>AC42-AD42</f>
        <v>0</v>
      </c>
      <c r="AF42" s="16">
        <f>Z42*3+AA42*1</f>
        <v>0</v>
      </c>
      <c r="AH42" s="17" t="str">
        <f>X42</f>
        <v>1º Dezembro "A"</v>
      </c>
      <c r="AI42" s="18">
        <f>AF42</f>
        <v>0</v>
      </c>
      <c r="AJ42" s="19" t="str">
        <f>IF(AI42&gt;=AI43,AH42,AH43)</f>
        <v>1º Dezembro "A"</v>
      </c>
      <c r="AK42" s="18">
        <f>VLOOKUP(AJ42,X42:AF45,9,FALSE)</f>
        <v>0</v>
      </c>
      <c r="AL42" s="19" t="str">
        <f>IF(AK42&gt;=AK44,AJ42,AJ44)</f>
        <v>Carcavelos</v>
      </c>
      <c r="AM42" s="18">
        <f>VLOOKUP(AL42,X42:AF45,9,FALSE)</f>
        <v>3</v>
      </c>
      <c r="AN42" s="19" t="str">
        <f>IF(AM42&gt;=AM45,AL42,AL45)</f>
        <v>Carcavelos</v>
      </c>
      <c r="AO42" s="18">
        <f>VLOOKUP(AN42,X42:AF45,9,FALSE)</f>
        <v>3</v>
      </c>
      <c r="AP42" s="19"/>
      <c r="AQ42" s="20"/>
      <c r="AR42" s="20"/>
      <c r="AS42" s="20"/>
      <c r="AT42" s="20"/>
      <c r="AU42" s="21"/>
      <c r="AV42" s="22" t="str">
        <f>AN42</f>
        <v>Carcavelos</v>
      </c>
      <c r="AW42" s="23">
        <f>AO42</f>
        <v>3</v>
      </c>
      <c r="AX42" s="18">
        <f>VLOOKUP(AV42,X42:AF45,8,FALSE)</f>
        <v>2</v>
      </c>
      <c r="AY42" s="19" t="str">
        <f>IF(AND(AW42=AW43,AX43&gt;AX42),AV43,AV42)</f>
        <v>Carcavelos</v>
      </c>
      <c r="AZ42" s="18"/>
      <c r="BA42" s="18"/>
      <c r="BB42" s="20"/>
      <c r="BC42" s="20"/>
      <c r="BD42" s="20"/>
      <c r="BE42" s="20"/>
      <c r="BF42" s="24">
        <f>AW42</f>
        <v>3</v>
      </c>
      <c r="BG42" s="25" t="str">
        <f>AY42</f>
        <v>Carcavelos</v>
      </c>
      <c r="BI42" s="13" t="str">
        <f>BG42</f>
        <v>Carcavelos</v>
      </c>
      <c r="BJ42" s="26">
        <f>VLOOKUP(BI42,X42:AF45,2,FALSE)</f>
        <v>2</v>
      </c>
      <c r="BK42" s="27">
        <f>VLOOKUP(BI42,X42:AF45,3,FALSE)</f>
        <v>1</v>
      </c>
      <c r="BL42" s="27">
        <f>VLOOKUP(BI42,X42:AF45,4,FALSE)</f>
        <v>0</v>
      </c>
      <c r="BM42" s="27">
        <f>VLOOKUP(BI42,X42:AF45,5,FALSE)</f>
        <v>1</v>
      </c>
      <c r="BN42" s="27">
        <f>VLOOKUP(BI42,X42:AF45,6,FALSE)</f>
        <v>7</v>
      </c>
      <c r="BO42" s="27">
        <f>VLOOKUP(BI42,X42:AF45,7,FALSE)</f>
        <v>5</v>
      </c>
      <c r="BP42" s="27">
        <f>VLOOKUP(BI42,X42:AF45,8,FALSE)</f>
        <v>2</v>
      </c>
      <c r="BQ42" s="27">
        <f>VLOOKUP(BI42,X42:AF45,9,FALSE)</f>
        <v>3</v>
      </c>
      <c r="BR42" s="1" t="str">
        <f>BI42</f>
        <v>Carcavelos</v>
      </c>
      <c r="BS42" s="1">
        <f>VLOOKUP(BR42,BI42:BQ45,9,FALSE)</f>
        <v>3</v>
      </c>
      <c r="BT42" s="1">
        <f>VLOOKUP(BR42,BI42:BQ45,8,FALSE)</f>
        <v>2</v>
      </c>
      <c r="BU42" s="28" t="str">
        <f>IF(AND(BS42=BS43,BT43&gt;BT42),BR43,BR42)</f>
        <v>Carcavelos</v>
      </c>
      <c r="BV42" s="29">
        <f>VLOOKUP(BU42,BI42:BQ45,9,FALSE)</f>
        <v>3</v>
      </c>
      <c r="BW42" s="29">
        <f>VLOOKUP(BU42,BI42:BQ45,8,FALSE)</f>
        <v>2</v>
      </c>
      <c r="BX42" s="28" t="str">
        <f>IF(AND(BV42=BV44,BW44&gt;BW42),BU44,BU42)</f>
        <v>Carcavelos</v>
      </c>
      <c r="BY42" s="1">
        <f>VLOOKUP(BX42,BI42:BQ45,9,FALSE)</f>
        <v>3</v>
      </c>
      <c r="BZ42" s="12">
        <f>VLOOKUP(BX42,BI42:BQ45,8,FALSE)</f>
        <v>2</v>
      </c>
      <c r="CA42" s="30" t="str">
        <f>IF(AND(BY42=BY45,BZ45&gt;BZ42),BX45,BX42)</f>
        <v>Carcavelos</v>
      </c>
      <c r="CB42" s="1">
        <f>VLOOKUP(CA42,BI42:BQ45,9,FALSE)</f>
        <v>3</v>
      </c>
      <c r="CC42" s="1">
        <f>VLOOKUP(CA42,BI42:BQ45,8,FALSE)</f>
        <v>2</v>
      </c>
      <c r="CD42" s="12">
        <f>VLOOKUP(CA42,BI42:BQ45,6,FALSE)</f>
        <v>7</v>
      </c>
      <c r="CE42" s="28" t="str">
        <f>IF(AND(CB42=CB43,CC42=CC43,CD43&gt;CD42),CA43,CA42)</f>
        <v>Carcavelos</v>
      </c>
      <c r="CF42" s="1">
        <f>VLOOKUP(CE42,BI42:BQ45,9,FALSE)</f>
        <v>3</v>
      </c>
      <c r="CG42" s="1">
        <f>VLOOKUP(CE42,BI42:BQ45,8,FALSE)</f>
        <v>2</v>
      </c>
      <c r="CH42" s="1">
        <f>VLOOKUP(CE42,BI42:BQ45,6,FALSE)</f>
        <v>7</v>
      </c>
      <c r="CI42" s="28" t="str">
        <f>IF(AND(CF42=CF44,CG42=CG44,CH44&gt;CH42),CE44,CE42)</f>
        <v>Carcavelos</v>
      </c>
      <c r="CJ42" s="1">
        <f>VLOOKUP(CI42,BI42:BQ45,9,FALSE)</f>
        <v>3</v>
      </c>
      <c r="CK42" s="1">
        <f>VLOOKUP(CI42,BI42:BQ45,8,FALSE)</f>
        <v>2</v>
      </c>
      <c r="CL42" s="1">
        <f>VLOOKUP(CI42,BI42:BQ45,6,FALSE)</f>
        <v>7</v>
      </c>
      <c r="CM42" s="28" t="str">
        <f>IF(AND(CJ42=CJ45,CK42=CK45,CL45&gt;CL42),CI45,CI42)</f>
        <v>Carcavelos</v>
      </c>
      <c r="CN42" s="1">
        <f>VLOOKUP(CM42,BI42:BQ45,9,FALSE)</f>
        <v>3</v>
      </c>
      <c r="CO42" s="1">
        <f>VLOOKUP(CM42,BI42:BQ45,8,FALSE)</f>
        <v>2</v>
      </c>
      <c r="CP42" s="1">
        <f>VLOOKUP(CM42,BI42:BQ45,6,FALSE)</f>
        <v>7</v>
      </c>
      <c r="CQ42" s="13" t="str">
        <f>CM42</f>
        <v>Carcavelos</v>
      </c>
      <c r="CR42" s="26">
        <f>VLOOKUP(CQ42,$X$42:$AF$45,2,FALSE)</f>
        <v>2</v>
      </c>
      <c r="CS42" s="27">
        <f>VLOOKUP(CQ42,$X$42:$AF$45,3,FALSE)</f>
        <v>1</v>
      </c>
      <c r="CT42" s="27">
        <f>VLOOKUP(CQ42,$X$42:$AF$45,4,FALSE)</f>
        <v>0</v>
      </c>
      <c r="CU42" s="27">
        <f>VLOOKUP(CQ42,$X$42:$AF$45,5,FALSE)</f>
        <v>1</v>
      </c>
      <c r="CV42" s="27">
        <f>VLOOKUP(CQ42,$X$42:$AF$45,6,FALSE)</f>
        <v>7</v>
      </c>
      <c r="CW42" s="27">
        <f>VLOOKUP(CQ42,$X$42:$AF$45,7,FALSE)</f>
        <v>5</v>
      </c>
      <c r="CX42" s="27">
        <f>VLOOKUP(CQ42,$X$42:$AF$45,8,FALSE)</f>
        <v>2</v>
      </c>
      <c r="CY42" s="27">
        <f>VLOOKUP(CQ42,$X$42:$AF$45,9,FALSE)</f>
        <v>3</v>
      </c>
      <c r="DA42" s="1" t="str">
        <f>IF(ISNA(VLOOKUP(CQ42,K$6:L$29,1,FALSE))=TRUE,CM45,VLOOKUP(CQ42,K$6:L$29,1,FALSE))</f>
        <v>CARCAVELOS</v>
      </c>
      <c r="DB42" s="1" t="str">
        <f>IF(ISNA(VLOOKUP(CQ42,K$6:L$29,2,FALSE))=TRUE,CM45,VLOOKUP(CQ42,K$6:L$29,2,FALSE))</f>
        <v>CENTRAL 32 "B"</v>
      </c>
      <c r="DD42" s="1" t="str">
        <f>IF(AND(CR43=CR42,CY43=CY42,DA43=CM43,DB43=CM42),DA43,CM42)</f>
        <v>Carcavelos</v>
      </c>
      <c r="DE42" s="26">
        <f>VLOOKUP(DD42,$X$42:$AF$45,2,FALSE)</f>
        <v>2</v>
      </c>
      <c r="DF42" s="27">
        <f>VLOOKUP(DD42,$X$42:$AF$45,3,FALSE)</f>
        <v>1</v>
      </c>
      <c r="DG42" s="27">
        <f>VLOOKUP(DD42,$X$42:$AF$45,4,FALSE)</f>
        <v>0</v>
      </c>
      <c r="DH42" s="27">
        <f>VLOOKUP(DD42,$X$42:$AF$45,5,FALSE)</f>
        <v>1</v>
      </c>
      <c r="DI42" s="27">
        <f>VLOOKUP(DD42,$X$42:$AF$45,6,FALSE)</f>
        <v>7</v>
      </c>
      <c r="DJ42" s="27">
        <f>VLOOKUP(DD42,$X$42:$AF$45,7,FALSE)</f>
        <v>5</v>
      </c>
      <c r="DK42" s="27">
        <f>VLOOKUP(DD42,$X$42:$AF$45,8,FALSE)</f>
        <v>2</v>
      </c>
      <c r="DL42" s="27">
        <f>VLOOKUP(DD42,$X$42:$AF$45,9,FALSE)</f>
        <v>3</v>
      </c>
    </row>
    <row r="43" spans="2:116" ht="22.5" customHeight="1" x14ac:dyDescent="0.3">
      <c r="B43" s="241" t="s">
        <v>14</v>
      </c>
      <c r="C43" s="242"/>
      <c r="D43" s="242"/>
      <c r="E43" s="242"/>
      <c r="F43" s="242"/>
      <c r="G43" s="242"/>
      <c r="H43" s="242"/>
      <c r="I43" s="242"/>
      <c r="J43" s="243"/>
      <c r="N43" s="1"/>
      <c r="X43" s="14" t="s">
        <v>77</v>
      </c>
      <c r="Y43" s="15">
        <f>DCOUNT($E$5:$F$33,$F$5,$Y47:$Y48)+DCOUNT($G$5:$H$33,$G$5,$Y47:$Y48)</f>
        <v>0</v>
      </c>
      <c r="Z43" s="15">
        <f>COUNTIF($K$6:$K$41,Y48)</f>
        <v>0</v>
      </c>
      <c r="AA43" s="15">
        <f>Y43-Z43-AB43</f>
        <v>0</v>
      </c>
      <c r="AB43" s="15">
        <f>COUNTIF($L$6:$L$41,Y48)</f>
        <v>0</v>
      </c>
      <c r="AC43" s="15">
        <f>DSUM($E$5:$F$33,$F$5,$Y47:$Y48)+DSUM($G$5:$H$33,$G$5,$Y47:$Y48)</f>
        <v>0</v>
      </c>
      <c r="AD43" s="15">
        <f>DSUM($E$5:$G$33,$G$5,$Y47:$Y48)+DSUM($F$5:$H$33,$F$5,$Y47:$Y48)</f>
        <v>0</v>
      </c>
      <c r="AE43" s="15">
        <f>AC43-AD43</f>
        <v>0</v>
      </c>
      <c r="AF43" s="16">
        <f>Z43*3+AA43*1</f>
        <v>0</v>
      </c>
      <c r="AH43" s="31" t="str">
        <f>X43</f>
        <v>Estoril Praia "B"</v>
      </c>
      <c r="AI43" s="32">
        <f>AF43</f>
        <v>0</v>
      </c>
      <c r="AJ43" s="30" t="str">
        <f>IF(AI43&lt;=AI42,AH43,AH42)</f>
        <v>Estoril Praia "B"</v>
      </c>
      <c r="AK43" s="32">
        <f>VLOOKUP(AJ43,X42:AF45,9,FALSE)</f>
        <v>0</v>
      </c>
      <c r="AL43" s="10" t="str">
        <f>AJ43</f>
        <v>Estoril Praia "B"</v>
      </c>
      <c r="AM43" s="32">
        <f>VLOOKUP(AL43,X42:AF45,9,FALSE)</f>
        <v>0</v>
      </c>
      <c r="AN43" s="10" t="str">
        <f>AL43</f>
        <v>Estoril Praia "B"</v>
      </c>
      <c r="AO43" s="32">
        <f>VLOOKUP(AN43,X42:AF45,9,FALSE)</f>
        <v>0</v>
      </c>
      <c r="AP43" s="30" t="str">
        <f>IF(AO43&gt;=AO44,AN43,AN44)</f>
        <v>Estoril Praia "B"</v>
      </c>
      <c r="AQ43" s="32">
        <f>VLOOKUP(AP43,X42:AF45,9,FALSE)</f>
        <v>0</v>
      </c>
      <c r="AR43" s="30" t="str">
        <f>IF(AQ43&gt;=AQ45,AP43,AP45)</f>
        <v>Estoril Praia "B"</v>
      </c>
      <c r="AS43" s="32">
        <f>VLOOKUP(AR43,X42:AF45,9,FALSE)</f>
        <v>0</v>
      </c>
      <c r="AU43" s="33"/>
      <c r="AV43" s="34" t="str">
        <f>AR43</f>
        <v>Estoril Praia "B"</v>
      </c>
      <c r="AW43" s="35">
        <f>AS43</f>
        <v>0</v>
      </c>
      <c r="AX43" s="32">
        <f>VLOOKUP(AV43,X42:AF45,8,FALSE)</f>
        <v>0</v>
      </c>
      <c r="AY43" s="30" t="str">
        <f>IF(AND(AW42=AW43,AX43&gt;AX42),AV42,AV43)</f>
        <v>Estoril Praia "B"</v>
      </c>
      <c r="AZ43" s="32">
        <f>VLOOKUP(AY43,X42:AF45,9,FALSE)</f>
        <v>0</v>
      </c>
      <c r="BA43" s="32">
        <f>VLOOKUP(AY43,X42:AF45,8,FALSE)</f>
        <v>0</v>
      </c>
      <c r="BB43" s="30" t="str">
        <f>IF(AND(AZ43=AZ44,BA44&gt;BA43),AY44,AY43)</f>
        <v>Estoril Praia "B"</v>
      </c>
      <c r="BC43" s="32"/>
      <c r="BD43" s="32"/>
      <c r="BF43" s="36">
        <f>AZ43</f>
        <v>0</v>
      </c>
      <c r="BG43" s="37" t="str">
        <f>BB43</f>
        <v>Estoril Praia "B"</v>
      </c>
      <c r="BI43" s="13" t="str">
        <f>BG43</f>
        <v>Estoril Praia "B"</v>
      </c>
      <c r="BJ43" s="26">
        <f>VLOOKUP(BI43,X42:AF45,2,FALSE)</f>
        <v>0</v>
      </c>
      <c r="BK43" s="27">
        <f>VLOOKUP(BI43,X42:AF45,3,FALSE)</f>
        <v>0</v>
      </c>
      <c r="BL43" s="27">
        <f>VLOOKUP(BI43,X42:AF45,4,FALSE)</f>
        <v>0</v>
      </c>
      <c r="BM43" s="27">
        <f>VLOOKUP(BI43,X42:AF45,5,FALSE)</f>
        <v>0</v>
      </c>
      <c r="BN43" s="27">
        <f>VLOOKUP(BI43,X42:AF45,6,FALSE)</f>
        <v>0</v>
      </c>
      <c r="BO43" s="27">
        <f>VLOOKUP(BI43,X42:AF45,7,FALSE)</f>
        <v>0</v>
      </c>
      <c r="BP43" s="27">
        <f>VLOOKUP(BI43,X42:AF45,8,FALSE)</f>
        <v>0</v>
      </c>
      <c r="BQ43" s="27">
        <f>VLOOKUP(BI43,X42:AF45,9,FALSE)</f>
        <v>0</v>
      </c>
      <c r="BR43" s="1" t="str">
        <f>BI43</f>
        <v>Estoril Praia "B"</v>
      </c>
      <c r="BS43" s="1">
        <f>VLOOKUP(BR43,BI42:BQ45,9,FALSE)</f>
        <v>0</v>
      </c>
      <c r="BT43" s="1">
        <f>VLOOKUP(BR43,BI42:BQ45,8,FALSE)</f>
        <v>0</v>
      </c>
      <c r="BU43" s="28" t="str">
        <f>IF(AND(BS42=BS43,BT43&gt;BT42),BR42,BR43)</f>
        <v>Estoril Praia "B"</v>
      </c>
      <c r="BV43" s="29">
        <f>VLOOKUP(BU43,BI42:BQ45,9,FALSE)</f>
        <v>0</v>
      </c>
      <c r="BW43" s="29">
        <f>VLOOKUP(BU43,BI42:BQ45,8,FALSE)</f>
        <v>0</v>
      </c>
      <c r="BX43" s="29" t="str">
        <f>IF(AND(BV43=BV45,BW45&gt;BW43),BU45,BU43)</f>
        <v>Estoril Praia "B"</v>
      </c>
      <c r="BY43" s="1">
        <f>VLOOKUP(BX43,BI42:BQ45,9,FALSE)</f>
        <v>0</v>
      </c>
      <c r="BZ43" s="12">
        <f>VLOOKUP(BX43,BI42:BQ45,8,FALSE)</f>
        <v>0</v>
      </c>
      <c r="CA43" s="1" t="str">
        <f>IF(AND(BY43=BY44,BZ44&gt;BZ43),BX44,BX43)</f>
        <v>Estoril Praia "B"</v>
      </c>
      <c r="CB43" s="1">
        <f>VLOOKUP(CA43,BI42:BQ45,9,FALSE)</f>
        <v>0</v>
      </c>
      <c r="CC43" s="1">
        <f>VLOOKUP(CA43,BI42:BQ45,8,FALSE)</f>
        <v>0</v>
      </c>
      <c r="CD43" s="12">
        <f>VLOOKUP(CA43,BI42:BQ45,6,FALSE)</f>
        <v>0</v>
      </c>
      <c r="CE43" s="28" t="str">
        <f>IF(AND(CB42=CB43,CC42=CC43,CD43&gt;CD42),CA42,CA43)</f>
        <v>Estoril Praia "B"</v>
      </c>
      <c r="CF43" s="1">
        <f>VLOOKUP(CE43,BI42:BQ45,9,FALSE)</f>
        <v>0</v>
      </c>
      <c r="CG43" s="1">
        <f>VLOOKUP(CE43,BI42:BQ45,8,FALSE)</f>
        <v>0</v>
      </c>
      <c r="CH43" s="1">
        <f>VLOOKUP(CE43,BI42:BQ45,6,FALSE)</f>
        <v>0</v>
      </c>
      <c r="CI43" s="29" t="str">
        <f>IF(AND(CF43=CF45,CG43=CG45,CH45&gt;CH43),CE45,CE43)</f>
        <v>Estoril Praia "B"</v>
      </c>
      <c r="CJ43" s="1">
        <f>VLOOKUP(CI43,BI42:BQ45,9,FALSE)</f>
        <v>0</v>
      </c>
      <c r="CK43" s="1">
        <f>VLOOKUP(CI43,BI42:BQ45,8,FALSE)</f>
        <v>0</v>
      </c>
      <c r="CL43" s="1">
        <f>VLOOKUP(CI43,BI42:BQ45,6,FALSE)</f>
        <v>0</v>
      </c>
      <c r="CM43" s="29" t="str">
        <f>IF(AND(CJ43=CJ44,CK43=CK44,CL44&gt;CL43),CI44,CI43)</f>
        <v>Estoril Praia "B"</v>
      </c>
      <c r="CN43" s="1">
        <f>VLOOKUP(CM43,BI42:BQ45,9,FALSE)</f>
        <v>0</v>
      </c>
      <c r="CO43" s="1">
        <f>VLOOKUP(CM43,BI42:BQ45,8,FALSE)</f>
        <v>0</v>
      </c>
      <c r="CP43" s="1">
        <f>VLOOKUP(CM43,BI42:BQ45,6,FALSE)</f>
        <v>0</v>
      </c>
      <c r="CQ43" s="13" t="str">
        <f>CM43</f>
        <v>Estoril Praia "B"</v>
      </c>
      <c r="CR43" s="26">
        <f>VLOOKUP(CQ43,$X$42:$AF$45,2,FALSE)</f>
        <v>0</v>
      </c>
      <c r="CS43" s="27">
        <f>VLOOKUP(CQ43,$X$42:$AF$45,3,FALSE)</f>
        <v>0</v>
      </c>
      <c r="CT43" s="27">
        <f>VLOOKUP(CQ43,$X$42:$AF$45,4,FALSE)</f>
        <v>0</v>
      </c>
      <c r="CU43" s="27">
        <f>VLOOKUP(CQ43,$X$42:$AF$45,5,FALSE)</f>
        <v>0</v>
      </c>
      <c r="CV43" s="27">
        <f>VLOOKUP(CQ43,$X$42:$AF$45,6,FALSE)</f>
        <v>0</v>
      </c>
      <c r="CW43" s="27">
        <f>VLOOKUP(CQ43,$X$42:$AF$45,7,FALSE)</f>
        <v>0</v>
      </c>
      <c r="CX43" s="27">
        <f>VLOOKUP(CQ43,$X$42:$AF$45,8,FALSE)</f>
        <v>0</v>
      </c>
      <c r="CY43" s="27">
        <f>VLOOKUP(CQ43,$X$42:$AF$45,9,FALSE)</f>
        <v>0</v>
      </c>
      <c r="DA43" s="1" t="str">
        <f>IF(ISNA(VLOOKUP(CQ43,K$6:L$29,1,FALSE))=TRUE,CM45,VLOOKUP(CQ43,K$6:L$29,1,FALSE))</f>
        <v>Linda Velha</v>
      </c>
      <c r="DB43" s="1" t="str">
        <f>IF(ISNA(VLOOKUP(CQ43,K$6:L$29,2,FALSE))=TRUE,CM45,VLOOKUP(CQ43,K$6:L$29,2,FALSE))</f>
        <v>Linda Velha</v>
      </c>
      <c r="DD43" s="1" t="str">
        <f>IF(DD42=CM43,CM42,IF(AND(CR44=CR43,CY44=CY43,DA44=CM44,DB44=CM43),DA44,CM43))</f>
        <v>Estoril Praia "B"</v>
      </c>
      <c r="DE43" s="26">
        <f>VLOOKUP(DD43,$X$42:$AF$45,2,FALSE)</f>
        <v>0</v>
      </c>
      <c r="DF43" s="27">
        <f>VLOOKUP(DD43,$X$42:$AF$45,3,FALSE)</f>
        <v>0</v>
      </c>
      <c r="DG43" s="27">
        <f>VLOOKUP(DD43,$X$42:$AF$45,4,FALSE)</f>
        <v>0</v>
      </c>
      <c r="DH43" s="27">
        <f>VLOOKUP(DD43,$X$42:$AF$45,5,FALSE)</f>
        <v>0</v>
      </c>
      <c r="DI43" s="27">
        <f>VLOOKUP(DD43,$X$42:$AF$45,6,FALSE)</f>
        <v>0</v>
      </c>
      <c r="DJ43" s="27">
        <f>VLOOKUP(DD43,$X$42:$AF$45,7,FALSE)</f>
        <v>0</v>
      </c>
      <c r="DK43" s="27">
        <f>VLOOKUP(DD43,$X$42:$AF$45,8,FALSE)</f>
        <v>0</v>
      </c>
      <c r="DL43" s="27">
        <f>VLOOKUP(DD43,$X$42:$AF$45,9,FALSE)</f>
        <v>0</v>
      </c>
    </row>
    <row r="44" spans="2:116" ht="22.5" customHeight="1" x14ac:dyDescent="0.3">
      <c r="B44" s="89">
        <v>39</v>
      </c>
      <c r="C44" s="90">
        <v>46192</v>
      </c>
      <c r="D44" s="91">
        <v>0.75</v>
      </c>
      <c r="E44" s="164" t="s">
        <v>117</v>
      </c>
      <c r="F44" s="3"/>
      <c r="G44" s="3"/>
      <c r="H44" s="163" t="s">
        <v>109</v>
      </c>
      <c r="I44" s="161" t="s">
        <v>63</v>
      </c>
      <c r="J44" s="5"/>
      <c r="N44" s="1"/>
      <c r="X44" s="14" t="s">
        <v>66</v>
      </c>
      <c r="Y44" s="15">
        <f>DCOUNT($E$5:$F$33,$F$5,$Z47:$Z48)+DCOUNT($G$5:$H$33,$G$5,$Z47:$Z48)</f>
        <v>2</v>
      </c>
      <c r="Z44" s="15">
        <f>COUNTIF($K$6:$K$41,Z48)</f>
        <v>1</v>
      </c>
      <c r="AA44" s="15">
        <f>Y44-Z44-AB44</f>
        <v>0</v>
      </c>
      <c r="AB44" s="15">
        <f>COUNTIF($L$6:$L$41,Z48)</f>
        <v>1</v>
      </c>
      <c r="AC44" s="15">
        <f>DSUM($E$5:$F$33,$F$5,$Z47:$Z48)+DSUM($G$5:$H$33,$G$5,$Z47:$Z48)</f>
        <v>7</v>
      </c>
      <c r="AD44" s="15">
        <f>DSUM($E$5:$G$33,$G$5,$Z47:$Z48)+DSUM($F$5:$H$33,$F$5,$Z47:$Z48)</f>
        <v>5</v>
      </c>
      <c r="AE44" s="15">
        <f>AC44-AD44</f>
        <v>2</v>
      </c>
      <c r="AF44" s="16">
        <f>Z44*3+AA44*1</f>
        <v>3</v>
      </c>
      <c r="AH44" s="31" t="str">
        <f>X44</f>
        <v>Carcavelos</v>
      </c>
      <c r="AI44" s="32">
        <f>AF44</f>
        <v>3</v>
      </c>
      <c r="AJ44" s="10" t="str">
        <f>AH44</f>
        <v>Carcavelos</v>
      </c>
      <c r="AK44" s="32">
        <f>VLOOKUP(AJ44,X42:AF45,9,FALSE)</f>
        <v>3</v>
      </c>
      <c r="AL44" s="30" t="str">
        <f>IF(AK44&lt;=AK42,AJ44,AJ42)</f>
        <v>1º Dezembro "A"</v>
      </c>
      <c r="AM44" s="32">
        <f>VLOOKUP(AL44,X42:AF45,9,FALSE)</f>
        <v>0</v>
      </c>
      <c r="AN44" s="10" t="str">
        <f>AL44</f>
        <v>1º Dezembro "A"</v>
      </c>
      <c r="AO44" s="32">
        <f>VLOOKUP(AN44,X42:AF45,9,FALSE)</f>
        <v>0</v>
      </c>
      <c r="AP44" s="30" t="str">
        <f>IF(AO44&lt;=AO43,AN44,AN43)</f>
        <v>1º Dezembro "A"</v>
      </c>
      <c r="AQ44" s="32">
        <f>VLOOKUP(AP44,X42:AF45,9,FALSE)</f>
        <v>0</v>
      </c>
      <c r="AR44" s="10" t="str">
        <f>AP44</f>
        <v>1º Dezembro "A"</v>
      </c>
      <c r="AS44" s="32">
        <f>VLOOKUP(AR44,X42:AF45,9,FALSE)</f>
        <v>0</v>
      </c>
      <c r="AT44" s="30" t="str">
        <f>IF(AS44&gt;=AS45,AR44,AR45)</f>
        <v>1º Dezembro "A"</v>
      </c>
      <c r="AU44" s="38">
        <f>VLOOKUP(AT44,X42:AF45,9,FALSE)</f>
        <v>0</v>
      </c>
      <c r="AV44" s="34" t="str">
        <f>AT44</f>
        <v>1º Dezembro "A"</v>
      </c>
      <c r="AW44" s="35">
        <f>AU44</f>
        <v>0</v>
      </c>
      <c r="AX44" s="32">
        <f>VLOOKUP(AV44,X42:AF45,8,FALSE)</f>
        <v>0</v>
      </c>
      <c r="AY44" s="10" t="str">
        <f>AV44</f>
        <v>1º Dezembro "A"</v>
      </c>
      <c r="AZ44" s="32">
        <f>VLOOKUP(AY44,X42:AF45,9,FALSE)</f>
        <v>0</v>
      </c>
      <c r="BA44" s="32">
        <f>VLOOKUP(AY44,X42:AF45,8,FALSE)</f>
        <v>0</v>
      </c>
      <c r="BB44" s="30" t="str">
        <f>IF(AND(AZ43=AZ44,BA44&gt;BA43),AY43,AY44)</f>
        <v>1º Dezembro "A"</v>
      </c>
      <c r="BC44" s="32">
        <f>VLOOKUP(BB44,X42:AF45,9,FALSE)</f>
        <v>0</v>
      </c>
      <c r="BD44" s="32">
        <f>VLOOKUP(BB44,X42:AF45,8,FALSE)</f>
        <v>0</v>
      </c>
      <c r="BE44" s="30" t="str">
        <f>IF(AND(BC44=BC45,BD45&gt;BD44),BB45,BB44)</f>
        <v>1º Dezembro "A"</v>
      </c>
      <c r="BF44" s="36">
        <f>BC44</f>
        <v>0</v>
      </c>
      <c r="BG44" s="37" t="str">
        <f>BE44</f>
        <v>1º Dezembro "A"</v>
      </c>
      <c r="BI44" s="13" t="str">
        <f>BG44</f>
        <v>1º Dezembro "A"</v>
      </c>
      <c r="BJ44" s="26">
        <f>VLOOKUP(BI44,X42:AF45,2,FALSE)</f>
        <v>0</v>
      </c>
      <c r="BK44" s="27">
        <f>VLOOKUP(BI44,X42:AF45,3,FALSE)</f>
        <v>0</v>
      </c>
      <c r="BL44" s="27">
        <f>VLOOKUP(BI44,X42:AF45,4,FALSE)</f>
        <v>0</v>
      </c>
      <c r="BM44" s="27">
        <f>VLOOKUP(BI44,X42:AF45,5,FALSE)</f>
        <v>0</v>
      </c>
      <c r="BN44" s="27">
        <f>VLOOKUP(BI44,X42:AF45,6,FALSE)</f>
        <v>0</v>
      </c>
      <c r="BO44" s="27">
        <f>VLOOKUP(BI44,X42:AF45,7,FALSE)</f>
        <v>0</v>
      </c>
      <c r="BP44" s="27">
        <f>VLOOKUP(BI44,X42:AF45,8,FALSE)</f>
        <v>0</v>
      </c>
      <c r="BQ44" s="27">
        <f>VLOOKUP(BI44,X42:AF45,9,FALSE)</f>
        <v>0</v>
      </c>
      <c r="BR44" s="1" t="str">
        <f>BI44</f>
        <v>1º Dezembro "A"</v>
      </c>
      <c r="BS44" s="1">
        <f>VLOOKUP(BR44,BI42:BQ45,9,FALSE)</f>
        <v>0</v>
      </c>
      <c r="BT44" s="1">
        <f>VLOOKUP(BR44,BI42:BQ45,8,FALSE)</f>
        <v>0</v>
      </c>
      <c r="BU44" s="29" t="str">
        <f>IF(AND(BS44=BS45,BT45&gt;BT44),BR45,BR44)</f>
        <v>1º Dezembro "A"</v>
      </c>
      <c r="BV44" s="29">
        <f>VLOOKUP(BU44,BI42:BQ45,9,FALSE)</f>
        <v>0</v>
      </c>
      <c r="BW44" s="29">
        <f>VLOOKUP(BU44,BI42:BQ45,8,FALSE)</f>
        <v>0</v>
      </c>
      <c r="BX44" s="28" t="str">
        <f>IF(AND(BV42=BV44,BW44&gt;BW42),BU42,BU44)</f>
        <v>1º Dezembro "A"</v>
      </c>
      <c r="BY44" s="1">
        <f>VLOOKUP(BX44,BI42:BQ45,9,FALSE)</f>
        <v>0</v>
      </c>
      <c r="BZ44" s="12">
        <f>VLOOKUP(BX44,BI42:BQ45,8,FALSE)</f>
        <v>0</v>
      </c>
      <c r="CA44" s="1" t="str">
        <f>IF(AND(BY43=BY44,BZ44&gt;BZ43),BX43,BX44)</f>
        <v>1º Dezembro "A"</v>
      </c>
      <c r="CB44" s="1">
        <f>VLOOKUP(CA44,BI42:BQ45,9,FALSE)</f>
        <v>0</v>
      </c>
      <c r="CC44" s="1">
        <f>VLOOKUP(CA44,BI42:BQ45,8,FALSE)</f>
        <v>0</v>
      </c>
      <c r="CD44" s="12">
        <f>VLOOKUP(CA44,BI42:BQ45,6,FALSE)</f>
        <v>0</v>
      </c>
      <c r="CE44" s="29" t="str">
        <f>IF(AND(CB44=CB45,CC44=CC45,CD45&gt;CD44),CA45,CA44)</f>
        <v>1º Dezembro "A"</v>
      </c>
      <c r="CF44" s="1">
        <f>VLOOKUP(CE44,BI42:BQ45,9,FALSE)</f>
        <v>0</v>
      </c>
      <c r="CG44" s="1">
        <f>VLOOKUP(CE44,BI42:BQ45,8,FALSE)</f>
        <v>0</v>
      </c>
      <c r="CH44" s="1">
        <f>VLOOKUP(CE44,BI42:BQ45,6,FALSE)</f>
        <v>0</v>
      </c>
      <c r="CI44" s="28" t="str">
        <f>IF(AND(CF42=CF44,CG42=CG44,CH44&gt;CH42),CE42,CE44)</f>
        <v>1º Dezembro "A"</v>
      </c>
      <c r="CJ44" s="1">
        <f>VLOOKUP(CI44,BI42:BQ45,9,FALSE)</f>
        <v>0</v>
      </c>
      <c r="CK44" s="1">
        <f>VLOOKUP(CI44,BI42:BQ45,8,FALSE)</f>
        <v>0</v>
      </c>
      <c r="CL44" s="1">
        <f>VLOOKUP(CI44,BI42:BQ45,6,FALSE)</f>
        <v>0</v>
      </c>
      <c r="CM44" s="29" t="str">
        <f>IF(AND(CJ43=CJ44,CK43=CK44,CL44&gt;CL43),CI43,CI44)</f>
        <v>1º Dezembro "A"</v>
      </c>
      <c r="CN44" s="1">
        <f>VLOOKUP(CM44,BI42:BQ45,9,FALSE)</f>
        <v>0</v>
      </c>
      <c r="CO44" s="1">
        <f>VLOOKUP(CM44,BI42:BQ45,8,FALSE)</f>
        <v>0</v>
      </c>
      <c r="CP44" s="1">
        <f>VLOOKUP(CM44,BI42:BQ45,6,FALSE)</f>
        <v>0</v>
      </c>
      <c r="CQ44" s="13" t="str">
        <f>CM44</f>
        <v>1º Dezembro "A"</v>
      </c>
      <c r="CR44" s="26">
        <f>VLOOKUP(CQ44,$X$42:$AF$45,2,FALSE)</f>
        <v>0</v>
      </c>
      <c r="CS44" s="27">
        <f>VLOOKUP(CQ44,$X$42:$AF$45,3,FALSE)</f>
        <v>0</v>
      </c>
      <c r="CT44" s="27">
        <f>VLOOKUP(CQ44,$X$42:$AF$45,4,FALSE)</f>
        <v>0</v>
      </c>
      <c r="CU44" s="27">
        <f>VLOOKUP(CQ44,$X$42:$AF$45,5,FALSE)</f>
        <v>0</v>
      </c>
      <c r="CV44" s="27">
        <f>VLOOKUP(CQ44,$X$42:$AF$45,6,FALSE)</f>
        <v>0</v>
      </c>
      <c r="CW44" s="27">
        <f>VLOOKUP(CQ44,$X$42:$AF$45,7,FALSE)</f>
        <v>0</v>
      </c>
      <c r="CX44" s="27">
        <f>VLOOKUP(CQ44,$X$42:$AF$45,8,FALSE)</f>
        <v>0</v>
      </c>
      <c r="CY44" s="27">
        <f>VLOOKUP(CQ44,$X$42:$AF$45,9,FALSE)</f>
        <v>0</v>
      </c>
      <c r="DA44" s="1" t="str">
        <f>IF(ISNA(VLOOKUP(CQ44,K$6:L$29,1,FALSE))=TRUE,CM45,VLOOKUP(CQ44,K$6:L$29,1,FALSE))</f>
        <v>Linda Velha</v>
      </c>
      <c r="DB44" s="1" t="str">
        <f>IF(ISNA(VLOOKUP(CQ44,K$6:L$29,2,FALSE))=TRUE,CM45,VLOOKUP(CQ44,K$6:L$29,2,FALSE))</f>
        <v>Linda Velha</v>
      </c>
      <c r="DD44" s="1" t="str">
        <f>IF(DD43=CM44,CM43,IF(AND(CR45=CR44,CY45=CY44,DA45=CM45,DB45=CM44),DA45,CM44))</f>
        <v>1º Dezembro "A"</v>
      </c>
      <c r="DE44" s="26">
        <f>VLOOKUP(DD44,$X$42:$AF$45,2,FALSE)</f>
        <v>0</v>
      </c>
      <c r="DF44" s="27">
        <f>VLOOKUP(DD44,$X$42:$AF$45,3,FALSE)</f>
        <v>0</v>
      </c>
      <c r="DG44" s="27">
        <f>VLOOKUP(DD44,$X$42:$AF$45,4,FALSE)</f>
        <v>0</v>
      </c>
      <c r="DH44" s="27">
        <f>VLOOKUP(DD44,$X$42:$AF$45,5,FALSE)</f>
        <v>0</v>
      </c>
      <c r="DI44" s="27">
        <f>VLOOKUP(DD44,$X$42:$AF$45,6,FALSE)</f>
        <v>0</v>
      </c>
      <c r="DJ44" s="27">
        <f>VLOOKUP(DD44,$X$42:$AF$45,7,FALSE)</f>
        <v>0</v>
      </c>
      <c r="DK44" s="27">
        <f>VLOOKUP(DD44,$X$42:$AF$45,8,FALSE)</f>
        <v>0</v>
      </c>
      <c r="DL44" s="27">
        <f>VLOOKUP(DD44,$X$42:$AF$45,9,FALSE)</f>
        <v>0</v>
      </c>
    </row>
    <row r="45" spans="2:116" ht="22.5" customHeight="1" x14ac:dyDescent="0.3">
      <c r="B45" s="89">
        <v>40</v>
      </c>
      <c r="C45" s="90">
        <v>46192</v>
      </c>
      <c r="D45" s="91">
        <v>0.75</v>
      </c>
      <c r="E45" s="163" t="s">
        <v>118</v>
      </c>
      <c r="F45" s="3"/>
      <c r="G45" s="3"/>
      <c r="H45" s="163" t="s">
        <v>110</v>
      </c>
      <c r="I45" s="161" t="s">
        <v>64</v>
      </c>
      <c r="J45" s="5"/>
      <c r="K45" s="6" t="e">
        <f>IF(#REF!&lt;&gt;"",IF(#REF!&gt;#REF!,#REF!,IF(#REF!&gt;#REF!,#REF!,"Empate")),"")</f>
        <v>#REF!</v>
      </c>
      <c r="L45" s="6" t="e">
        <f>IF(#REF!&lt;&gt;"",IF(#REF!&lt;#REF!,#REF!,IF(#REF!&lt;#REF!,#REF!,"Empate")),"")</f>
        <v>#REF!</v>
      </c>
      <c r="N45" s="1"/>
      <c r="X45" s="4" t="s">
        <v>78</v>
      </c>
      <c r="Y45" s="39">
        <f>DCOUNT($E$5:$F$33,$F$5,$AA47:$AA48)+DCOUNT($G$5:$H$33,$G$5,$AA47:$AA48)</f>
        <v>0</v>
      </c>
      <c r="Z45" s="39">
        <f>COUNTIF($K$6:$K$41,AA48)</f>
        <v>0</v>
      </c>
      <c r="AA45" s="39">
        <f>Y45-Z45-AB45</f>
        <v>0</v>
      </c>
      <c r="AB45" s="39">
        <f>COUNTIF($L$6:$L$41,AA48)</f>
        <v>0</v>
      </c>
      <c r="AC45" s="39">
        <f>DSUM($E$5:$F$33,$F$5,$AA47:$AA48)+DSUM($G$5:$H$33,$G$5,$AA47:$AA48)</f>
        <v>0</v>
      </c>
      <c r="AD45" s="39">
        <f>DSUM($E$5:$G$33,$G$5,$AA47:$AA48)+DSUM($F$5:$H$33,$F$5,$AA47:$AA48)</f>
        <v>0</v>
      </c>
      <c r="AE45" s="39">
        <f>AC45-AD45</f>
        <v>0</v>
      </c>
      <c r="AF45" s="40">
        <f>Z45*3+AA45*1</f>
        <v>0</v>
      </c>
      <c r="AH45" s="41" t="str">
        <f>X45</f>
        <v>Linda Velha</v>
      </c>
      <c r="AI45" s="42">
        <f>AF45</f>
        <v>0</v>
      </c>
      <c r="AJ45" s="43" t="str">
        <f>AH45</f>
        <v>Linda Velha</v>
      </c>
      <c r="AK45" s="42">
        <f>VLOOKUP(AJ45,X42:AF45,9,FALSE)</f>
        <v>0</v>
      </c>
      <c r="AL45" s="43" t="str">
        <f>AJ45</f>
        <v>Linda Velha</v>
      </c>
      <c r="AM45" s="42">
        <f>VLOOKUP(AL45,X42:AF45,9,FALSE)</f>
        <v>0</v>
      </c>
      <c r="AN45" s="44" t="str">
        <f>IF(AM45&lt;=AM42,AL45,AL42)</f>
        <v>Linda Velha</v>
      </c>
      <c r="AO45" s="42">
        <f>VLOOKUP(AN45,X42:AF45,9,FALSE)</f>
        <v>0</v>
      </c>
      <c r="AP45" s="43" t="str">
        <f>AN45</f>
        <v>Linda Velha</v>
      </c>
      <c r="AQ45" s="42">
        <f>VLOOKUP(AP45,X42:AF45,9,FALSE)</f>
        <v>0</v>
      </c>
      <c r="AR45" s="44" t="str">
        <f>IF(AQ45&lt;=AQ43,AP45,AP43)</f>
        <v>Linda Velha</v>
      </c>
      <c r="AS45" s="42">
        <f>VLOOKUP(AR45,X42:AF45,9,FALSE)</f>
        <v>0</v>
      </c>
      <c r="AT45" s="44" t="str">
        <f>IF(AS45&lt;=AS44,AR45,AR44)</f>
        <v>Linda Velha</v>
      </c>
      <c r="AU45" s="45">
        <f>VLOOKUP(AT45,X42:AF45,9,FALSE)</f>
        <v>0</v>
      </c>
      <c r="AV45" s="46" t="str">
        <f>AT45</f>
        <v>Linda Velha</v>
      </c>
      <c r="AW45" s="47">
        <f>AU45</f>
        <v>0</v>
      </c>
      <c r="AX45" s="42">
        <f>VLOOKUP(AV45,X42:AF45,8,FALSE)</f>
        <v>0</v>
      </c>
      <c r="AY45" s="43" t="str">
        <f>AV45</f>
        <v>Linda Velha</v>
      </c>
      <c r="AZ45" s="42">
        <f>VLOOKUP(AY45,X42:AF45,9,FALSE)</f>
        <v>0</v>
      </c>
      <c r="BA45" s="42">
        <f>VLOOKUP(AY45,X42:AF45,8,FALSE)</f>
        <v>0</v>
      </c>
      <c r="BB45" s="43" t="str">
        <f>AY45</f>
        <v>Linda Velha</v>
      </c>
      <c r="BC45" s="42">
        <f>VLOOKUP(BB45,X42:AF45,9,FALSE)</f>
        <v>0</v>
      </c>
      <c r="BD45" s="42">
        <f>VLOOKUP(BB45,X42:AF45,8,FALSE)</f>
        <v>0</v>
      </c>
      <c r="BE45" s="44" t="str">
        <f>IF(AND(BC44=BC45,BD45&gt;BD44),BB44,BB45)</f>
        <v>Linda Velha</v>
      </c>
      <c r="BF45" s="48">
        <f>VLOOKUP(BE45,X42:AF45,9,FALSE)</f>
        <v>0</v>
      </c>
      <c r="BG45" s="49" t="str">
        <f>BE45</f>
        <v>Linda Velha</v>
      </c>
      <c r="BI45" s="13" t="str">
        <f>BG45</f>
        <v>Linda Velha</v>
      </c>
      <c r="BJ45" s="26">
        <f>VLOOKUP(BI45,X42:AF45,2,FALSE)</f>
        <v>0</v>
      </c>
      <c r="BK45" s="27">
        <f>VLOOKUP(BI45,X42:AF45,3,FALSE)</f>
        <v>0</v>
      </c>
      <c r="BL45" s="27">
        <f>VLOOKUP(BI45,X42:AF45,4,FALSE)</f>
        <v>0</v>
      </c>
      <c r="BM45" s="27">
        <f>VLOOKUP(BI45,X42:AF45,5,FALSE)</f>
        <v>0</v>
      </c>
      <c r="BN45" s="27">
        <f>VLOOKUP(BI45,X42:AF45,6,FALSE)</f>
        <v>0</v>
      </c>
      <c r="BO45" s="27">
        <f>VLOOKUP(BI45,X42:AF45,7,FALSE)</f>
        <v>0</v>
      </c>
      <c r="BP45" s="27">
        <f>VLOOKUP(BI45,X42:AF45,8,FALSE)</f>
        <v>0</v>
      </c>
      <c r="BQ45" s="27">
        <f>VLOOKUP(BI45,X42:AF45,9,FALSE)</f>
        <v>0</v>
      </c>
      <c r="BR45" s="1" t="str">
        <f>BI45</f>
        <v>Linda Velha</v>
      </c>
      <c r="BS45" s="1">
        <f>VLOOKUP(BR45,BI42:BQ45,9,FALSE)</f>
        <v>0</v>
      </c>
      <c r="BT45" s="1">
        <f>VLOOKUP(BR45,BI42:BQ45,8,FALSE)</f>
        <v>0</v>
      </c>
      <c r="BU45" s="29" t="str">
        <f>IF(AND(BS44=BS45,BT45&gt;BT44),BR44,BR45)</f>
        <v>Linda Velha</v>
      </c>
      <c r="BV45" s="29">
        <f>VLOOKUP(BU45,BI42:BQ45,9,FALSE)</f>
        <v>0</v>
      </c>
      <c r="BW45" s="29">
        <f>VLOOKUP(BU45,BI42:BQ45,8,FALSE)</f>
        <v>0</v>
      </c>
      <c r="BX45" s="29" t="str">
        <f>IF(AND(BV43=BV45,BW45&gt;BW43),BU43,BU45)</f>
        <v>Linda Velha</v>
      </c>
      <c r="BY45" s="1">
        <f>VLOOKUP(BX45,BI42:BQ45,9,FALSE)</f>
        <v>0</v>
      </c>
      <c r="BZ45" s="12">
        <f>VLOOKUP(BX45,BI42:BQ45,8,FALSE)</f>
        <v>0</v>
      </c>
      <c r="CA45" s="30" t="str">
        <f>IF(AND(BY42=BY45,BZ45&gt;BZ42),BX42,BX45)</f>
        <v>Linda Velha</v>
      </c>
      <c r="CB45" s="1">
        <f>VLOOKUP(CA45,BI42:BQ45,9,FALSE)</f>
        <v>0</v>
      </c>
      <c r="CC45" s="1">
        <f>VLOOKUP(CA45,BI42:BQ45,8,FALSE)</f>
        <v>0</v>
      </c>
      <c r="CD45" s="12">
        <f>VLOOKUP(CA45,BI42:BQ45,6,FALSE)</f>
        <v>0</v>
      </c>
      <c r="CE45" s="29" t="str">
        <f>IF(AND(CB44=CB45,CC44=CC45,CD45&gt;CD44),CA44,CA45)</f>
        <v>Linda Velha</v>
      </c>
      <c r="CF45" s="1">
        <f>VLOOKUP(CE45,BI42:BQ45,9,FALSE)</f>
        <v>0</v>
      </c>
      <c r="CG45" s="1">
        <f>VLOOKUP(CE45,BI42:BQ45,8,FALSE)</f>
        <v>0</v>
      </c>
      <c r="CH45" s="1">
        <f>VLOOKUP(CE45,BI42:BQ45,6,FALSE)</f>
        <v>0</v>
      </c>
      <c r="CI45" s="29" t="str">
        <f>IF(AND(CF43=CF45,CG43=CG45,CH45&gt;CH43),CE43,CE45)</f>
        <v>Linda Velha</v>
      </c>
      <c r="CJ45" s="1">
        <f>VLOOKUP(CI45,BI42:BQ45,9,FALSE)</f>
        <v>0</v>
      </c>
      <c r="CK45" s="1">
        <f>VLOOKUP(CI45,BI42:BQ45,8,FALSE)</f>
        <v>0</v>
      </c>
      <c r="CL45" s="1">
        <f>VLOOKUP(CI45,BI42:BQ45,6,FALSE)</f>
        <v>0</v>
      </c>
      <c r="CM45" s="28" t="str">
        <f>IF(AND(CJ42=CJ45,CK42=CK45,CL45&gt;CL42),CI42,CI45)</f>
        <v>Linda Velha</v>
      </c>
      <c r="CN45" s="1">
        <f>VLOOKUP(CM45,BI42:BQ45,9,FALSE)</f>
        <v>0</v>
      </c>
      <c r="CO45" s="1">
        <f>VLOOKUP(CM45,BI42:BQ45,8,FALSE)</f>
        <v>0</v>
      </c>
      <c r="CP45" s="1">
        <f>VLOOKUP(CM45,BI42:BQ45,6,FALSE)</f>
        <v>0</v>
      </c>
      <c r="CQ45" s="13" t="str">
        <f>CM45</f>
        <v>Linda Velha</v>
      </c>
      <c r="CR45" s="26">
        <f>VLOOKUP(CQ45,$X$42:$AF$45,2,FALSE)</f>
        <v>0</v>
      </c>
      <c r="CS45" s="27">
        <f>VLOOKUP(CQ45,$X$42:$AF$45,3,FALSE)</f>
        <v>0</v>
      </c>
      <c r="CT45" s="27">
        <f>VLOOKUP(CQ45,$X$42:$AF$45,4,FALSE)</f>
        <v>0</v>
      </c>
      <c r="CU45" s="27">
        <f>VLOOKUP(CQ45,$X$42:$AF$45,5,FALSE)</f>
        <v>0</v>
      </c>
      <c r="CV45" s="27">
        <f>VLOOKUP(CQ45,$X$42:$AF$45,6,FALSE)</f>
        <v>0</v>
      </c>
      <c r="CW45" s="27">
        <f>VLOOKUP(CQ45,$X$42:$AF$45,7,FALSE)</f>
        <v>0</v>
      </c>
      <c r="CX45" s="27">
        <f>VLOOKUP(CQ45,$X$42:$AF$45,8,FALSE)</f>
        <v>0</v>
      </c>
      <c r="CY45" s="27">
        <f>VLOOKUP(CQ45,$X$42:$AF$45,9,FALSE)</f>
        <v>0</v>
      </c>
      <c r="DA45" s="1" t="str">
        <f>IF(ISNA(VLOOKUP(CQ45,K$6:L$29,1,FALSE))=TRUE,CM45,VLOOKUP(CQ45,K$6:L$29,1,FALSE))</f>
        <v>Linda Velha</v>
      </c>
      <c r="DB45" s="1" t="str">
        <f>IF(ISNA(VLOOKUP(CQ45,K$6:L$29,2,FALSE))=TRUE,CM45,VLOOKUP(CQ45,K$6:L$29,2,FALSE))</f>
        <v>Linda Velha</v>
      </c>
      <c r="DD45" s="1" t="str">
        <f>IF(DD44=CM45,CM44,IF(AND(CR46=CR45,CY46=CY45,DA46=CM46,DB46=CM45),DA46,CM45))</f>
        <v>Linda Velha</v>
      </c>
      <c r="DE45" s="26">
        <f>VLOOKUP(DD45,$X$42:$AF$45,2,FALSE)</f>
        <v>0</v>
      </c>
      <c r="DF45" s="27">
        <f>VLOOKUP(DD45,$X$42:$AF$45,3,FALSE)</f>
        <v>0</v>
      </c>
      <c r="DG45" s="27">
        <f>VLOOKUP(DD45,$X$42:$AF$45,4,FALSE)</f>
        <v>0</v>
      </c>
      <c r="DH45" s="27">
        <f>VLOOKUP(DD45,$X$42:$AF$45,5,FALSE)</f>
        <v>0</v>
      </c>
      <c r="DI45" s="27">
        <f>VLOOKUP(DD45,$X$42:$AF$45,6,FALSE)</f>
        <v>0</v>
      </c>
      <c r="DJ45" s="27">
        <f>VLOOKUP(DD45,$X$42:$AF$45,7,FALSE)</f>
        <v>0</v>
      </c>
      <c r="DK45" s="27">
        <f>VLOOKUP(DD45,$X$42:$AF$45,8,FALSE)</f>
        <v>0</v>
      </c>
      <c r="DL45" s="27">
        <f>VLOOKUP(DD45,$X$42:$AF$45,9,FALSE)</f>
        <v>0</v>
      </c>
    </row>
    <row r="46" spans="2:116" ht="22.5" customHeight="1" x14ac:dyDescent="0.3">
      <c r="B46" s="241" t="s">
        <v>15</v>
      </c>
      <c r="C46" s="242"/>
      <c r="D46" s="242"/>
      <c r="E46" s="242"/>
      <c r="F46" s="242"/>
      <c r="G46" s="242"/>
      <c r="H46" s="242"/>
      <c r="I46" s="242"/>
      <c r="J46" s="243"/>
      <c r="K46" s="6" t="e">
        <f>IF(#REF!&lt;&gt;"",IF(#REF!&gt;#REF!,#REF!,IF(#REF!&gt;#REF!,#REF!,"Empate")),"")</f>
        <v>#REF!</v>
      </c>
      <c r="L46" s="6" t="e">
        <f>IF(#REF!&lt;&gt;"",IF(#REF!&lt;#REF!,#REF!,IF(#REF!&lt;#REF!,#REF!,"Empate")),"")</f>
        <v>#REF!</v>
      </c>
      <c r="N46" s="1"/>
      <c r="X46" s="112"/>
      <c r="Y46" s="15"/>
      <c r="Z46" s="15"/>
      <c r="AA46" s="15"/>
      <c r="AB46" s="15"/>
      <c r="AC46" s="15"/>
      <c r="AD46" s="15"/>
      <c r="AE46" s="15"/>
      <c r="AF46" s="15"/>
      <c r="AH46" s="10"/>
      <c r="AI46" s="32"/>
      <c r="AJ46" s="10"/>
      <c r="AK46" s="32"/>
      <c r="AL46" s="10"/>
      <c r="AM46" s="32"/>
      <c r="AN46" s="30"/>
      <c r="AO46" s="32"/>
      <c r="AP46" s="10"/>
      <c r="AQ46" s="32"/>
      <c r="AR46" s="30"/>
      <c r="AS46" s="32"/>
      <c r="AT46" s="30"/>
      <c r="AU46" s="32"/>
      <c r="AV46" s="113"/>
      <c r="AW46" s="114"/>
      <c r="AX46" s="32"/>
      <c r="AY46" s="10"/>
      <c r="AZ46" s="32"/>
      <c r="BA46" s="32"/>
      <c r="BB46" s="10"/>
      <c r="BC46" s="32"/>
      <c r="BD46" s="32"/>
      <c r="BE46" s="30"/>
      <c r="BF46" s="115"/>
      <c r="BG46" s="113"/>
      <c r="BI46" s="13"/>
      <c r="BJ46" s="26"/>
      <c r="BK46" s="27"/>
      <c r="BL46" s="27"/>
      <c r="BM46" s="27"/>
      <c r="BN46" s="27"/>
      <c r="BO46" s="27"/>
      <c r="BP46" s="27"/>
      <c r="BQ46" s="27"/>
      <c r="BU46" s="29"/>
      <c r="BV46" s="29"/>
      <c r="BW46" s="29"/>
      <c r="BX46" s="29"/>
      <c r="BZ46" s="12"/>
      <c r="CA46" s="30"/>
      <c r="CD46" s="12"/>
      <c r="CE46" s="29"/>
      <c r="CI46" s="29"/>
      <c r="CM46" s="28"/>
      <c r="CQ46" s="13"/>
      <c r="CR46" s="26"/>
      <c r="CS46" s="27"/>
      <c r="CT46" s="27"/>
      <c r="CU46" s="27"/>
      <c r="CV46" s="27"/>
      <c r="CW46" s="27"/>
      <c r="CX46" s="27"/>
      <c r="CY46" s="27"/>
      <c r="DE46" s="26"/>
      <c r="DF46" s="27"/>
      <c r="DG46" s="27"/>
      <c r="DH46" s="27"/>
      <c r="DI46" s="27"/>
      <c r="DJ46" s="27"/>
      <c r="DK46" s="27"/>
      <c r="DL46" s="27"/>
    </row>
    <row r="47" spans="2:116" ht="22.5" customHeight="1" x14ac:dyDescent="0.3">
      <c r="B47" s="94">
        <v>47</v>
      </c>
      <c r="C47" s="95">
        <v>46193</v>
      </c>
      <c r="D47" s="96">
        <v>0.4375</v>
      </c>
      <c r="E47" s="167" t="s">
        <v>137</v>
      </c>
      <c r="F47" s="97"/>
      <c r="G47" s="97"/>
      <c r="H47" s="163" t="s">
        <v>138</v>
      </c>
      <c r="I47" s="162" t="s">
        <v>81</v>
      </c>
      <c r="J47" s="169"/>
      <c r="N47" s="1"/>
      <c r="X47" s="50" t="s">
        <v>74</v>
      </c>
      <c r="Y47" s="50" t="s">
        <v>74</v>
      </c>
      <c r="Z47" s="50" t="s">
        <v>74</v>
      </c>
      <c r="AA47" s="50" t="s">
        <v>74</v>
      </c>
      <c r="AB47" s="15"/>
      <c r="AC47" s="15"/>
      <c r="AD47" s="15"/>
      <c r="AE47" s="15"/>
      <c r="AF47" s="15"/>
    </row>
    <row r="48" spans="2:116" ht="22.5" customHeight="1" x14ac:dyDescent="0.3">
      <c r="B48" s="99"/>
      <c r="C48" s="100"/>
      <c r="D48" s="100"/>
      <c r="E48" s="101"/>
      <c r="F48" s="182" t="s">
        <v>111</v>
      </c>
      <c r="G48" s="101"/>
      <c r="H48" s="102"/>
      <c r="I48" s="101"/>
      <c r="J48" s="104"/>
      <c r="K48" s="6" t="str">
        <f>IF(F39&lt;&gt;"",IF(F39&gt;G39,E39,IF(G39&gt;F39,H39,"Empate")),"")</f>
        <v/>
      </c>
      <c r="L48" s="6" t="str">
        <f>IF(F39&lt;&gt;"",IF(F39&lt;G39,E39,IF(G39&lt;F39,H39,"Empate")),"")</f>
        <v/>
      </c>
      <c r="X48" s="15" t="s">
        <v>76</v>
      </c>
      <c r="Y48" s="15" t="s">
        <v>77</v>
      </c>
      <c r="Z48" s="15" t="s">
        <v>66</v>
      </c>
      <c r="AA48" s="15" t="s">
        <v>78</v>
      </c>
      <c r="AB48" s="15"/>
      <c r="AC48" s="15"/>
      <c r="AD48" s="15"/>
      <c r="AE48" s="15"/>
      <c r="AF48" s="15"/>
    </row>
    <row r="49" spans="2:116" ht="22.5" customHeight="1" x14ac:dyDescent="0.2">
      <c r="B49" s="154"/>
      <c r="C49" s="116"/>
      <c r="D49" s="117"/>
      <c r="E49" s="118"/>
      <c r="F49" s="119"/>
      <c r="G49" s="119"/>
      <c r="H49" s="118"/>
      <c r="I49" s="120"/>
      <c r="J49" s="122"/>
      <c r="K49" s="6" t="str">
        <f>IF(F40&lt;&gt;"",IF(F40&gt;G40,E40,IF(G40&gt;F40,H40,"Empate")),"")</f>
        <v/>
      </c>
      <c r="L49" s="6" t="str">
        <f>IF(F40&lt;&gt;"",IF(F40&lt;G40,E40,IF(G40&lt;F40,H40,"Empate")),"")</f>
        <v/>
      </c>
      <c r="X49" s="7"/>
      <c r="Y49" s="8" t="s">
        <v>16</v>
      </c>
      <c r="Z49" s="8" t="s">
        <v>17</v>
      </c>
      <c r="AA49" s="8" t="s">
        <v>12</v>
      </c>
      <c r="AB49" s="8" t="s">
        <v>11</v>
      </c>
      <c r="AC49" s="8" t="s">
        <v>3</v>
      </c>
      <c r="AD49" s="8" t="s">
        <v>4</v>
      </c>
      <c r="AE49" s="8" t="s">
        <v>18</v>
      </c>
      <c r="AF49" s="9" t="s">
        <v>19</v>
      </c>
      <c r="BI49" s="10"/>
      <c r="BJ49" s="11" t="s">
        <v>16</v>
      </c>
      <c r="BK49" s="11" t="s">
        <v>17</v>
      </c>
      <c r="BL49" s="11" t="s">
        <v>12</v>
      </c>
      <c r="BM49" s="11" t="s">
        <v>11</v>
      </c>
      <c r="BN49" s="11" t="s">
        <v>3</v>
      </c>
      <c r="BO49" s="11" t="s">
        <v>4</v>
      </c>
      <c r="BP49" s="11" t="s">
        <v>18</v>
      </c>
      <c r="BQ49" s="11" t="s">
        <v>19</v>
      </c>
      <c r="BR49" s="12"/>
      <c r="BS49" s="12"/>
      <c r="BT49" s="12"/>
      <c r="BU49" s="12"/>
      <c r="BV49" s="12"/>
      <c r="BW49" s="12"/>
      <c r="BX49" s="12"/>
      <c r="BY49" s="13"/>
      <c r="BZ49" s="13"/>
      <c r="CQ49" s="10"/>
      <c r="CR49" s="11" t="s">
        <v>16</v>
      </c>
      <c r="CS49" s="11" t="s">
        <v>17</v>
      </c>
      <c r="CT49" s="11" t="s">
        <v>12</v>
      </c>
      <c r="CU49" s="11" t="s">
        <v>11</v>
      </c>
      <c r="CV49" s="11" t="s">
        <v>3</v>
      </c>
      <c r="CW49" s="11" t="s">
        <v>4</v>
      </c>
      <c r="CX49" s="11" t="s">
        <v>18</v>
      </c>
      <c r="CY49" s="11" t="s">
        <v>19</v>
      </c>
      <c r="DE49" s="11" t="s">
        <v>16</v>
      </c>
      <c r="DF49" s="11" t="s">
        <v>17</v>
      </c>
      <c r="DG49" s="11" t="s">
        <v>12</v>
      </c>
      <c r="DH49" s="11" t="s">
        <v>11</v>
      </c>
      <c r="DI49" s="11" t="s">
        <v>3</v>
      </c>
      <c r="DJ49" s="11" t="s">
        <v>4</v>
      </c>
      <c r="DK49" s="11" t="s">
        <v>18</v>
      </c>
      <c r="DL49" s="11" t="s">
        <v>19</v>
      </c>
    </row>
    <row r="50" spans="2:116" ht="22.5" customHeight="1" x14ac:dyDescent="0.3">
      <c r="B50" s="235" t="s">
        <v>72</v>
      </c>
      <c r="C50" s="236"/>
      <c r="D50" s="236"/>
      <c r="E50" s="236"/>
      <c r="F50" s="236"/>
      <c r="G50" s="236"/>
      <c r="H50" s="236"/>
      <c r="I50" s="236"/>
      <c r="J50" s="237"/>
      <c r="K50" s="6" t="str">
        <f>IF(F41&lt;&gt;"",IF(F41&gt;G41,E41,IF(G41&gt;F41,H41,"Empate")),"")</f>
        <v/>
      </c>
      <c r="L50" s="6" t="str">
        <f>IF(F41&lt;&gt;"",IF(F41&lt;G41,E41,IF(G41&lt;F41,H41,"Empate")),"")</f>
        <v/>
      </c>
      <c r="N50" s="73"/>
      <c r="X50" s="14" t="s">
        <v>67</v>
      </c>
      <c r="Y50" s="15">
        <f>DCOUNT($E$5:$F$33,$F$5,$X54:$X55)+DCOUNT($G$5:$H$33,$G$5,$X54:$X55)</f>
        <v>2</v>
      </c>
      <c r="Z50" s="15">
        <f>COUNTIF($K$6:$K$41,X55)</f>
        <v>1</v>
      </c>
      <c r="AA50" s="15">
        <f>Y50-Z50-AB50</f>
        <v>0</v>
      </c>
      <c r="AB50" s="15">
        <f>COUNTIF($L$6:$L$41,X55)</f>
        <v>1</v>
      </c>
      <c r="AC50" s="15">
        <f>DSUM($E$5:$F$33,$F$5,$X54:$X55)+DSUM($G$5:$H$33,$G$5,$X54:$X55)</f>
        <v>3</v>
      </c>
      <c r="AD50" s="15">
        <f>DSUM($E$5:$G$33,$G$5,$X54:$X55)+DSUM($F$5:$H$33,$F$5,$X54:$X55)</f>
        <v>8</v>
      </c>
      <c r="AE50" s="15">
        <f>AC50-AD50</f>
        <v>-5</v>
      </c>
      <c r="AF50" s="16">
        <f>Z50*3+AA50*1</f>
        <v>3</v>
      </c>
      <c r="AH50" s="17" t="str">
        <f>X50</f>
        <v>Cascais</v>
      </c>
      <c r="AI50" s="18">
        <f>AF50</f>
        <v>3</v>
      </c>
      <c r="AJ50" s="19" t="str">
        <f>IF(AI50&gt;=AI51,AH50,AH51)</f>
        <v>Cascais</v>
      </c>
      <c r="AK50" s="18">
        <f>VLOOKUP(AJ50,X50:AF53,9,FALSE)</f>
        <v>3</v>
      </c>
      <c r="AL50" s="19" t="str">
        <f>IF(AK50&gt;=AK52,AJ50,AJ52)</f>
        <v>Cascais</v>
      </c>
      <c r="AM50" s="18">
        <f>VLOOKUP(AL50,X50:AF53,9,FALSE)</f>
        <v>3</v>
      </c>
      <c r="AN50" s="19" t="str">
        <f>IF(AM50&gt;=AM53,AL50,AL53)</f>
        <v>Cascais</v>
      </c>
      <c r="AO50" s="18">
        <f>VLOOKUP(AN50,X50:AF53,9,FALSE)</f>
        <v>3</v>
      </c>
      <c r="AP50" s="19"/>
      <c r="AQ50" s="20"/>
      <c r="AR50" s="20"/>
      <c r="AS50" s="20"/>
      <c r="AT50" s="20"/>
      <c r="AU50" s="21"/>
      <c r="AV50" s="22" t="str">
        <f>AN50</f>
        <v>Cascais</v>
      </c>
      <c r="AW50" s="23">
        <f>AO50</f>
        <v>3</v>
      </c>
      <c r="AX50" s="18">
        <f>VLOOKUP(AV50,X50:AF53,8,FALSE)</f>
        <v>-5</v>
      </c>
      <c r="AY50" s="19" t="str">
        <f>IF(AND(AW50=AW51,AX51&gt;AX50),AV51,AV50)</f>
        <v>Cascais</v>
      </c>
      <c r="AZ50" s="18"/>
      <c r="BA50" s="18"/>
      <c r="BB50" s="20"/>
      <c r="BC50" s="20"/>
      <c r="BD50" s="20"/>
      <c r="BE50" s="20"/>
      <c r="BF50" s="24">
        <f>AW50</f>
        <v>3</v>
      </c>
      <c r="BG50" s="25" t="str">
        <f>AY50</f>
        <v>Cascais</v>
      </c>
      <c r="BI50" s="13" t="str">
        <f>BG50</f>
        <v>Cascais</v>
      </c>
      <c r="BJ50" s="26">
        <f>VLOOKUP(BI50,X50:AF53,2,FALSE)</f>
        <v>2</v>
      </c>
      <c r="BK50" s="27">
        <f>VLOOKUP(BI50,X50:AF53,3,FALSE)</f>
        <v>1</v>
      </c>
      <c r="BL50" s="27">
        <f>VLOOKUP(BI50,X50:AF53,4,FALSE)</f>
        <v>0</v>
      </c>
      <c r="BM50" s="27">
        <f>VLOOKUP(BI50,X50:AF53,5,FALSE)</f>
        <v>1</v>
      </c>
      <c r="BN50" s="27">
        <f>VLOOKUP(BI50,X50:AF53,6,FALSE)</f>
        <v>3</v>
      </c>
      <c r="BO50" s="27">
        <f>VLOOKUP(BI50,X50:AF53,7,FALSE)</f>
        <v>8</v>
      </c>
      <c r="BP50" s="27">
        <f>VLOOKUP(BI50,X50:AF53,8,FALSE)</f>
        <v>-5</v>
      </c>
      <c r="BQ50" s="27">
        <f>VLOOKUP(BI50,X50:AF53,9,FALSE)</f>
        <v>3</v>
      </c>
      <c r="BR50" s="1" t="str">
        <f>BI50</f>
        <v>Cascais</v>
      </c>
      <c r="BS50" s="1">
        <f>VLOOKUP(BR50,BI50:BQ53,9,FALSE)</f>
        <v>3</v>
      </c>
      <c r="BT50" s="1">
        <f>VLOOKUP(BR50,BI50:BQ53,8,FALSE)</f>
        <v>-5</v>
      </c>
      <c r="BU50" s="28" t="str">
        <f>IF(AND(BS50=BS51,BT51&gt;BT50),BR51,BR50)</f>
        <v>Cascais</v>
      </c>
      <c r="BV50" s="29">
        <f>VLOOKUP(BU50,BI50:BQ53,9,FALSE)</f>
        <v>3</v>
      </c>
      <c r="BW50" s="29">
        <f>VLOOKUP(BU50,BI50:BQ53,8,FALSE)</f>
        <v>-5</v>
      </c>
      <c r="BX50" s="28" t="str">
        <f>IF(AND(BV50=BV52,BW52&gt;BW50),BU52,BU50)</f>
        <v>Cascais</v>
      </c>
      <c r="BY50" s="1">
        <f>VLOOKUP(BX50,BI50:BQ53,9,FALSE)</f>
        <v>3</v>
      </c>
      <c r="BZ50" s="12">
        <f>VLOOKUP(BX50,BI50:BQ53,8,FALSE)</f>
        <v>-5</v>
      </c>
      <c r="CA50" s="30" t="str">
        <f>IF(AND(BY50=BY53,BZ53&gt;BZ50),BX53,BX50)</f>
        <v>Cascais</v>
      </c>
      <c r="CB50" s="1">
        <f>VLOOKUP(CA50,BI50:BQ53,9,FALSE)</f>
        <v>3</v>
      </c>
      <c r="CC50" s="1">
        <f>VLOOKUP(CA50,BI50:BQ53,8,FALSE)</f>
        <v>-5</v>
      </c>
      <c r="CD50" s="12">
        <f>VLOOKUP(CA50,BI50:BQ53,6,FALSE)</f>
        <v>3</v>
      </c>
      <c r="CE50" s="28" t="str">
        <f>IF(AND(CB50=CB51,CC50=CC51,CD51&gt;CD50),CA51,CA50)</f>
        <v>Cascais</v>
      </c>
      <c r="CF50" s="1">
        <f>VLOOKUP(CE50,BI50:BQ53,9,FALSE)</f>
        <v>3</v>
      </c>
      <c r="CG50" s="1">
        <f>VLOOKUP(CE50,BI50:BQ53,8,FALSE)</f>
        <v>-5</v>
      </c>
      <c r="CH50" s="1">
        <f>VLOOKUP(CE50,BI50:BQ53,6,FALSE)</f>
        <v>3</v>
      </c>
      <c r="CI50" s="28" t="str">
        <f>IF(AND(CF50=CF52,CG50=CG52,CH52&gt;CH50),CE52,CE50)</f>
        <v>Cascais</v>
      </c>
      <c r="CJ50" s="1">
        <f>VLOOKUP(CI50,BI50:BQ53,9,FALSE)</f>
        <v>3</v>
      </c>
      <c r="CK50" s="1">
        <f>VLOOKUP(CI50,BI50:BQ53,8,FALSE)</f>
        <v>-5</v>
      </c>
      <c r="CL50" s="1">
        <f>VLOOKUP(CI50,BI50:BQ53,6,FALSE)</f>
        <v>3</v>
      </c>
      <c r="CM50" s="28" t="str">
        <f>IF(AND(CJ50=CJ53,CK50=CK53,CL53&gt;CL50),CI53,CI50)</f>
        <v>Cascais</v>
      </c>
      <c r="CN50" s="1">
        <f>VLOOKUP(CM50,BI50:BQ53,9,FALSE)</f>
        <v>3</v>
      </c>
      <c r="CO50" s="1">
        <f>VLOOKUP(CM50,BI50:BQ53,8,FALSE)</f>
        <v>-5</v>
      </c>
      <c r="CP50" s="1">
        <f>VLOOKUP(CM50,BI50:BQ53,6,FALSE)</f>
        <v>3</v>
      </c>
      <c r="CQ50" s="13" t="str">
        <f>CM50</f>
        <v>Cascais</v>
      </c>
      <c r="CR50" s="26">
        <f>VLOOKUP(CQ50,$X$50:$AF$53,2,FALSE)</f>
        <v>2</v>
      </c>
      <c r="CS50" s="27">
        <f>VLOOKUP(CQ50,$X$50:$AF$53,3,FALSE)</f>
        <v>1</v>
      </c>
      <c r="CT50" s="27">
        <f>VLOOKUP(CQ50,$X$50:$AF$53,4,FALSE)</f>
        <v>0</v>
      </c>
      <c r="CU50" s="27">
        <f>VLOOKUP(CQ50,$X$50:$AF$53,5,FALSE)</f>
        <v>1</v>
      </c>
      <c r="CV50" s="27">
        <f>VLOOKUP(CQ50,$X$50:$AF$53,6,FALSE)</f>
        <v>3</v>
      </c>
      <c r="CW50" s="27">
        <f>VLOOKUP(CQ50,$X$50:$AF$53,7,FALSE)</f>
        <v>8</v>
      </c>
      <c r="CX50" s="27">
        <f>VLOOKUP(CQ50,$X$50:$AF$53,8,FALSE)</f>
        <v>-5</v>
      </c>
      <c r="CY50" s="27">
        <f>VLOOKUP(CQ50,$X$50:$AF$53,9,FALSE)</f>
        <v>3</v>
      </c>
      <c r="DA50" s="1" t="str">
        <f>IF(ISNA(VLOOKUP(CQ50,K$6:L$29,1,FALSE))=TRUE,CM53,VLOOKUP(CQ50,K$6:L$29,1,FALSE))</f>
        <v>CASCAIS</v>
      </c>
      <c r="DB50" s="1" t="str">
        <f>IF(ISNA(VLOOKUP(CQ50,K$6:L$29,2,FALSE))=TRUE,CM53,VLOOKUP(CQ50,K$6:L$29,2,FALSE))</f>
        <v>SINTRENSE "B"</v>
      </c>
      <c r="DD50" s="1" t="str">
        <f>IF(AND(CR51=CR50,CY51=CY50,DA51=CM51,DB51=CM50),DA51,CM50)</f>
        <v>Cascais</v>
      </c>
      <c r="DE50" s="26">
        <f>VLOOKUP(DD50,$X$50:$AF$53,2,FALSE)</f>
        <v>2</v>
      </c>
      <c r="DF50" s="27">
        <f>VLOOKUP(DD50,$X$50:$AF$53,3,FALSE)</f>
        <v>1</v>
      </c>
      <c r="DG50" s="27">
        <f>VLOOKUP(DD50,$X$50:$AF$53,4,FALSE)</f>
        <v>0</v>
      </c>
      <c r="DH50" s="27">
        <f>VLOOKUP(DD50,$X$50:$AF$53,5,FALSE)</f>
        <v>1</v>
      </c>
      <c r="DI50" s="27">
        <f>VLOOKUP(DD50,$X$50:$AF$53,6,FALSE)</f>
        <v>3</v>
      </c>
      <c r="DJ50" s="27">
        <f>VLOOKUP(DD50,$X$50:$AF$53,7,FALSE)</f>
        <v>8</v>
      </c>
      <c r="DK50" s="27">
        <f>VLOOKUP(DD50,$X$50:$AF$53,8,FALSE)</f>
        <v>-5</v>
      </c>
      <c r="DL50" s="27">
        <f>VLOOKUP(DD50,$X$50:$AF$53,9,FALSE)</f>
        <v>3</v>
      </c>
    </row>
    <row r="51" spans="2:116" ht="22.5" customHeight="1" x14ac:dyDescent="0.3">
      <c r="B51" s="238" t="s">
        <v>13</v>
      </c>
      <c r="C51" s="239"/>
      <c r="D51" s="239"/>
      <c r="E51" s="239"/>
      <c r="F51" s="239"/>
      <c r="G51" s="239"/>
      <c r="H51" s="239"/>
      <c r="I51" s="239"/>
      <c r="J51" s="240"/>
      <c r="K51" s="6" t="str">
        <f>IF(F42&lt;&gt;"",IF(F42&gt;G42,E42,IF(G42&gt;F42,H42,"Empate")),"")</f>
        <v/>
      </c>
      <c r="L51" s="6" t="str">
        <f>IF(F42&lt;&gt;"",IF(F42&lt;G42,E42,IF(G42&lt;F42,H42,"Empate")),"")</f>
        <v/>
      </c>
      <c r="N51" s="73"/>
      <c r="X51" s="14" t="s">
        <v>68</v>
      </c>
      <c r="Y51" s="15">
        <f>DCOUNT($E$5:$F$33,$F$5,$Y54:$Y55)+DCOUNT($G$5:$H$33,$G$5,$Y54:$Y55)</f>
        <v>0</v>
      </c>
      <c r="Z51" s="15">
        <f>COUNTIF($K$6:$K$41,Y55)</f>
        <v>0</v>
      </c>
      <c r="AA51" s="15">
        <f>Y51-Z51-AB51</f>
        <v>0</v>
      </c>
      <c r="AB51" s="15">
        <f>COUNTIF($L$6:$L$41,Y55)</f>
        <v>0</v>
      </c>
      <c r="AC51" s="15">
        <f>DSUM($E$5:$F$33,$F$5,$Y54:$Y55)+DSUM($G$5:$H$33,$G$5,$Y54:$Y55)</f>
        <v>0</v>
      </c>
      <c r="AD51" s="15">
        <f>DSUM($E$5:$G$33,$G$5,$Y54:$Y55)+DSUM($F$5:$H$33,$F$5,$Y54:$Y55)</f>
        <v>0</v>
      </c>
      <c r="AE51" s="15">
        <f>AC51-AD51</f>
        <v>0</v>
      </c>
      <c r="AF51" s="16">
        <f>Z51*3+AA51*1</f>
        <v>0</v>
      </c>
      <c r="AH51" s="31" t="str">
        <f>X51</f>
        <v>Lourel</v>
      </c>
      <c r="AI51" s="32">
        <f>AF51</f>
        <v>0</v>
      </c>
      <c r="AJ51" s="30" t="str">
        <f>IF(AI51&lt;=AI50,AH51,AH50)</f>
        <v>Lourel</v>
      </c>
      <c r="AK51" s="32">
        <f>VLOOKUP(AJ51,X50:AF53,9,FALSE)</f>
        <v>0</v>
      </c>
      <c r="AL51" s="10" t="str">
        <f>AJ51</f>
        <v>Lourel</v>
      </c>
      <c r="AM51" s="32">
        <f>VLOOKUP(AL51,X50:AF53,9,FALSE)</f>
        <v>0</v>
      </c>
      <c r="AN51" s="10" t="str">
        <f>AL51</f>
        <v>Lourel</v>
      </c>
      <c r="AO51" s="32">
        <f>VLOOKUP(AN51,X50:AF53,9,FALSE)</f>
        <v>0</v>
      </c>
      <c r="AP51" s="30" t="str">
        <f>IF(AO51&gt;=AO52,AN51,AN52)</f>
        <v>Lourel</v>
      </c>
      <c r="AQ51" s="32">
        <f>VLOOKUP(AP51,X50:AF53,9,FALSE)</f>
        <v>0</v>
      </c>
      <c r="AR51" s="30" t="str">
        <f>IF(AQ51&gt;=AQ53,AP51,AP53)</f>
        <v>Lourel</v>
      </c>
      <c r="AS51" s="32">
        <f>VLOOKUP(AR51,X50:AF53,9,FALSE)</f>
        <v>0</v>
      </c>
      <c r="AU51" s="33"/>
      <c r="AV51" s="34" t="str">
        <f>AR51</f>
        <v>Lourel</v>
      </c>
      <c r="AW51" s="35">
        <f>AS51</f>
        <v>0</v>
      </c>
      <c r="AX51" s="32">
        <f>VLOOKUP(AV51,X50:AF53,8,FALSE)</f>
        <v>0</v>
      </c>
      <c r="AY51" s="30" t="str">
        <f>IF(AND(AW50=AW51,AX51&gt;AX50),AV50,AV51)</f>
        <v>Lourel</v>
      </c>
      <c r="AZ51" s="32">
        <f>VLOOKUP(AY51,X50:AF53,9,FALSE)</f>
        <v>0</v>
      </c>
      <c r="BA51" s="32">
        <f>VLOOKUP(AY51,X50:AF53,8,FALSE)</f>
        <v>0</v>
      </c>
      <c r="BB51" s="30" t="str">
        <f>IF(AND(AZ51=AZ52,BA52&gt;BA51),AY52,AY51)</f>
        <v>Lourel</v>
      </c>
      <c r="BC51" s="32"/>
      <c r="BD51" s="32"/>
      <c r="BF51" s="36">
        <f>AZ51</f>
        <v>0</v>
      </c>
      <c r="BG51" s="37" t="str">
        <f>BB51</f>
        <v>Lourel</v>
      </c>
      <c r="BI51" s="13" t="str">
        <f>BG51</f>
        <v>Lourel</v>
      </c>
      <c r="BJ51" s="26">
        <f>VLOOKUP(BI51,X50:AF53,2,FALSE)</f>
        <v>0</v>
      </c>
      <c r="BK51" s="27">
        <f>VLOOKUP(BI51,X50:AF53,3,FALSE)</f>
        <v>0</v>
      </c>
      <c r="BL51" s="27">
        <f>VLOOKUP(BI51,X50:AF53,4,FALSE)</f>
        <v>0</v>
      </c>
      <c r="BM51" s="27">
        <f>VLOOKUP(BI51,X50:AF53,5,FALSE)</f>
        <v>0</v>
      </c>
      <c r="BN51" s="27">
        <f>VLOOKUP(BI51,X50:AF53,6,FALSE)</f>
        <v>0</v>
      </c>
      <c r="BO51" s="27">
        <f>VLOOKUP(BI51,X50:AF53,7,FALSE)</f>
        <v>0</v>
      </c>
      <c r="BP51" s="27">
        <f>VLOOKUP(BI51,X50:AF53,8,FALSE)</f>
        <v>0</v>
      </c>
      <c r="BQ51" s="27">
        <f>VLOOKUP(BI51,X50:AF53,9,FALSE)</f>
        <v>0</v>
      </c>
      <c r="BR51" s="1" t="str">
        <f>BI51</f>
        <v>Lourel</v>
      </c>
      <c r="BS51" s="1">
        <f>VLOOKUP(BR51,BI50:BQ53,9,FALSE)</f>
        <v>0</v>
      </c>
      <c r="BT51" s="1">
        <f>VLOOKUP(BR51,BI50:BQ53,8,FALSE)</f>
        <v>0</v>
      </c>
      <c r="BU51" s="28" t="str">
        <f>IF(AND(BS50=BS51,BT51&gt;BT50),BR50,BR51)</f>
        <v>Lourel</v>
      </c>
      <c r="BV51" s="29">
        <f>VLOOKUP(BU51,BI50:BQ53,9,FALSE)</f>
        <v>0</v>
      </c>
      <c r="BW51" s="29">
        <f>VLOOKUP(BU51,BI50:BQ53,8,FALSE)</f>
        <v>0</v>
      </c>
      <c r="BX51" s="29" t="str">
        <f>IF(AND(BV51=BV53,BW53&gt;BW51),BU53,BU51)</f>
        <v>Lourel</v>
      </c>
      <c r="BY51" s="1">
        <f>VLOOKUP(BX51,BI50:BQ53,9,FALSE)</f>
        <v>0</v>
      </c>
      <c r="BZ51" s="12">
        <f>VLOOKUP(BX51,BI50:BQ53,8,FALSE)</f>
        <v>0</v>
      </c>
      <c r="CA51" s="1" t="str">
        <f>IF(AND(BY51=BY52,BZ52&gt;BZ51),BX52,BX51)</f>
        <v>Lourel</v>
      </c>
      <c r="CB51" s="1">
        <f>VLOOKUP(CA51,BI50:BQ53,9,FALSE)</f>
        <v>0</v>
      </c>
      <c r="CC51" s="1">
        <f>VLOOKUP(CA51,BI50:BQ53,8,FALSE)</f>
        <v>0</v>
      </c>
      <c r="CD51" s="12">
        <f>VLOOKUP(CA51,BI50:BQ53,6,FALSE)</f>
        <v>0</v>
      </c>
      <c r="CE51" s="28" t="str">
        <f>IF(AND(CB50=CB51,CC50=CC51,CD51&gt;CD50),CA50,CA51)</f>
        <v>Lourel</v>
      </c>
      <c r="CF51" s="1">
        <f>VLOOKUP(CE51,BI50:BQ53,9,FALSE)</f>
        <v>0</v>
      </c>
      <c r="CG51" s="1">
        <f>VLOOKUP(CE51,BI50:BQ53,8,FALSE)</f>
        <v>0</v>
      </c>
      <c r="CH51" s="1">
        <f>VLOOKUP(CE51,BI50:BQ53,6,FALSE)</f>
        <v>0</v>
      </c>
      <c r="CI51" s="29" t="str">
        <f>IF(AND(CF51=CF53,CG51=CG53,CH53&gt;CH51),CE53,CE51)</f>
        <v>Lourel</v>
      </c>
      <c r="CJ51" s="1">
        <f>VLOOKUP(CI51,BI50:BQ53,9,FALSE)</f>
        <v>0</v>
      </c>
      <c r="CK51" s="1">
        <f>VLOOKUP(CI51,BI50:BQ53,8,FALSE)</f>
        <v>0</v>
      </c>
      <c r="CL51" s="1">
        <f>VLOOKUP(CI51,BI50:BQ53,6,FALSE)</f>
        <v>0</v>
      </c>
      <c r="CM51" s="29" t="str">
        <f>IF(AND(CJ51=CJ52,CK51=CK52,CL52&gt;CL51),CI52,CI51)</f>
        <v>Lourel</v>
      </c>
      <c r="CN51" s="1">
        <f>VLOOKUP(CM51,BI50:BQ53,9,FALSE)</f>
        <v>0</v>
      </c>
      <c r="CO51" s="1">
        <f>VLOOKUP(CM51,BI50:BQ53,8,FALSE)</f>
        <v>0</v>
      </c>
      <c r="CP51" s="1">
        <f>VLOOKUP(CM51,BI50:BQ53,6,FALSE)</f>
        <v>0</v>
      </c>
      <c r="CQ51" s="13" t="str">
        <f>CM51</f>
        <v>Lourel</v>
      </c>
      <c r="CR51" s="26">
        <f>VLOOKUP(CQ51,$X$50:$AF$53,2,FALSE)</f>
        <v>0</v>
      </c>
      <c r="CS51" s="27">
        <f>VLOOKUP(CQ51,$X$50:$AF$53,3,FALSE)</f>
        <v>0</v>
      </c>
      <c r="CT51" s="27">
        <f>VLOOKUP(CQ51,$X$50:$AF$53,4,FALSE)</f>
        <v>0</v>
      </c>
      <c r="CU51" s="27">
        <f>VLOOKUP(CQ51,$X$50:$AF$53,5,FALSE)</f>
        <v>0</v>
      </c>
      <c r="CV51" s="27">
        <f>VLOOKUP(CQ51,$X$50:$AF$53,6,FALSE)</f>
        <v>0</v>
      </c>
      <c r="CW51" s="27">
        <f>VLOOKUP(CQ51,$X$50:$AF$53,7,FALSE)</f>
        <v>0</v>
      </c>
      <c r="CX51" s="27">
        <f>VLOOKUP(CQ51,$X$50:$AF$53,8,FALSE)</f>
        <v>0</v>
      </c>
      <c r="CY51" s="27">
        <f>VLOOKUP(CQ51,$X$50:$AF$53,9,FALSE)</f>
        <v>0</v>
      </c>
      <c r="DA51" s="1" t="str">
        <f>IF(ISNA(VLOOKUP(CQ51,K$6:L$29,1,FALSE))=TRUE,CM53,VLOOKUP(CQ51,K$6:L$29,1,FALSE))</f>
        <v>Trajouce</v>
      </c>
      <c r="DB51" s="1" t="str">
        <f>IF(ISNA(VLOOKUP(CQ51,K$6:L$29,2,FALSE))=TRUE,CM53,VLOOKUP(CQ51,K$6:L$29,2,FALSE))</f>
        <v>Trajouce</v>
      </c>
      <c r="DD51" s="1" t="str">
        <f>IF(DD50=CM51,CM50,IF(AND(CR52=CR51,CY52=CY51,DA52=CM52,DB52=CM51),DA52,CM51))</f>
        <v>Lourel</v>
      </c>
      <c r="DE51" s="26">
        <f>VLOOKUP(DD51,$X$50:$AF$53,2,FALSE)</f>
        <v>0</v>
      </c>
      <c r="DF51" s="27">
        <f>VLOOKUP(DD51,$X$50:$AF$53,3,FALSE)</f>
        <v>0</v>
      </c>
      <c r="DG51" s="27">
        <f>VLOOKUP(DD51,$X$50:$AF$53,4,FALSE)</f>
        <v>0</v>
      </c>
      <c r="DH51" s="27">
        <f>VLOOKUP(DD51,$X$50:$AF$53,5,FALSE)</f>
        <v>0</v>
      </c>
      <c r="DI51" s="27">
        <f>VLOOKUP(DD51,$X$50:$AF$53,6,FALSE)</f>
        <v>0</v>
      </c>
      <c r="DJ51" s="27">
        <f>VLOOKUP(DD51,$X$50:$AF$53,7,FALSE)</f>
        <v>0</v>
      </c>
      <c r="DK51" s="27">
        <f>VLOOKUP(DD51,$X$50:$AF$53,8,FALSE)</f>
        <v>0</v>
      </c>
      <c r="DL51" s="27">
        <f>VLOOKUP(DD51,$X$50:$AF$53,9,FALSE)</f>
        <v>0</v>
      </c>
    </row>
    <row r="52" spans="2:116" ht="22.5" customHeight="1" x14ac:dyDescent="0.3">
      <c r="B52" s="89">
        <v>35</v>
      </c>
      <c r="C52" s="90">
        <v>46191</v>
      </c>
      <c r="D52" s="91">
        <v>0.75</v>
      </c>
      <c r="E52" s="164" t="s">
        <v>139</v>
      </c>
      <c r="F52" s="165"/>
      <c r="G52" s="165"/>
      <c r="H52" s="166" t="s">
        <v>113</v>
      </c>
      <c r="I52" s="161" t="s">
        <v>102</v>
      </c>
      <c r="J52" s="5"/>
      <c r="N52" s="73"/>
      <c r="X52" s="14" t="s">
        <v>69</v>
      </c>
      <c r="Y52" s="15">
        <f>DCOUNT($E$5:$F$33,$F$5,$Z54:$Z55)+DCOUNT($G$5:$H$33,$G$5,$Z54:$Z55)</f>
        <v>2</v>
      </c>
      <c r="Z52" s="15">
        <f>COUNTIF($K$6:$K$41,Z55)</f>
        <v>0</v>
      </c>
      <c r="AA52" s="15">
        <f>Y52-Z52-AB52</f>
        <v>0</v>
      </c>
      <c r="AB52" s="15">
        <f>COUNTIF($L$6:$L$41,Z55)</f>
        <v>2</v>
      </c>
      <c r="AC52" s="15">
        <f>DSUM($E$5:$F$33,$F$5,$Z54:$Z55)+DSUM($G$5:$H$33,$G$5,$Z54:$Z55)</f>
        <v>5</v>
      </c>
      <c r="AD52" s="15">
        <f>DSUM($E$5:$G$33,$G$5,$Z54:$Z55)+DSUM($F$5:$H$33,$F$5,$Z54:$Z55)</f>
        <v>13</v>
      </c>
      <c r="AE52" s="15">
        <f>AC52-AD52</f>
        <v>-8</v>
      </c>
      <c r="AF52" s="16">
        <f>Z52*3+AA52*1</f>
        <v>0</v>
      </c>
      <c r="AH52" s="31" t="str">
        <f>X52</f>
        <v>Algueirão</v>
      </c>
      <c r="AI52" s="32">
        <f>AF52</f>
        <v>0</v>
      </c>
      <c r="AJ52" s="10" t="str">
        <f>AH52</f>
        <v>Algueirão</v>
      </c>
      <c r="AK52" s="32">
        <f>VLOOKUP(AJ52,X50:AF53,9,FALSE)</f>
        <v>0</v>
      </c>
      <c r="AL52" s="30" t="str">
        <f>IF(AK52&lt;=AK50,AJ52,AJ50)</f>
        <v>Algueirão</v>
      </c>
      <c r="AM52" s="32">
        <f>VLOOKUP(AL52,X50:AF53,9,FALSE)</f>
        <v>0</v>
      </c>
      <c r="AN52" s="10" t="str">
        <f>AL52</f>
        <v>Algueirão</v>
      </c>
      <c r="AO52" s="32">
        <f>VLOOKUP(AN52,X50:AF53,9,FALSE)</f>
        <v>0</v>
      </c>
      <c r="AP52" s="30" t="str">
        <f>IF(AO52&lt;=AO51,AN52,AN51)</f>
        <v>Algueirão</v>
      </c>
      <c r="AQ52" s="32">
        <f>VLOOKUP(AP52,X50:AF53,9,FALSE)</f>
        <v>0</v>
      </c>
      <c r="AR52" s="10" t="str">
        <f>AP52</f>
        <v>Algueirão</v>
      </c>
      <c r="AS52" s="32">
        <f>VLOOKUP(AR52,X50:AF53,9,FALSE)</f>
        <v>0</v>
      </c>
      <c r="AT52" s="30" t="str">
        <f>IF(AS52&gt;=AS53,AR52,AR53)</f>
        <v>Algueirão</v>
      </c>
      <c r="AU52" s="38">
        <f>VLOOKUP(AT52,X50:AF53,9,FALSE)</f>
        <v>0</v>
      </c>
      <c r="AV52" s="34" t="str">
        <f>AT52</f>
        <v>Algueirão</v>
      </c>
      <c r="AW52" s="35">
        <f>AU52</f>
        <v>0</v>
      </c>
      <c r="AX52" s="32">
        <f>VLOOKUP(AV52,X50:AF53,8,FALSE)</f>
        <v>-8</v>
      </c>
      <c r="AY52" s="10" t="str">
        <f>AV52</f>
        <v>Algueirão</v>
      </c>
      <c r="AZ52" s="32">
        <f>VLOOKUP(AY52,X50:AF53,9,FALSE)</f>
        <v>0</v>
      </c>
      <c r="BA52" s="32">
        <f>VLOOKUP(AY52,X50:AF53,8,FALSE)</f>
        <v>-8</v>
      </c>
      <c r="BB52" s="30" t="str">
        <f>IF(AND(AZ51=AZ52,BA52&gt;BA51),AY51,AY52)</f>
        <v>Algueirão</v>
      </c>
      <c r="BC52" s="32">
        <f>VLOOKUP(BB52,X50:AF53,9,FALSE)</f>
        <v>0</v>
      </c>
      <c r="BD52" s="32">
        <f>VLOOKUP(BB52,X50:AF53,8,FALSE)</f>
        <v>-8</v>
      </c>
      <c r="BE52" s="30" t="str">
        <f>IF(AND(BC52=BC53,BD53&gt;BD52),BB53,BB52)</f>
        <v>Algueirão</v>
      </c>
      <c r="BF52" s="36">
        <f>BC52</f>
        <v>0</v>
      </c>
      <c r="BG52" s="37" t="str">
        <f>BE52</f>
        <v>Algueirão</v>
      </c>
      <c r="BI52" s="13" t="str">
        <f>BG52</f>
        <v>Algueirão</v>
      </c>
      <c r="BJ52" s="26">
        <f>VLOOKUP(BI52,X50:AF53,2,FALSE)</f>
        <v>2</v>
      </c>
      <c r="BK52" s="27">
        <f>VLOOKUP(BI52,X50:AF53,3,FALSE)</f>
        <v>0</v>
      </c>
      <c r="BL52" s="27">
        <f>VLOOKUP(BI52,X50:AF53,4,FALSE)</f>
        <v>0</v>
      </c>
      <c r="BM52" s="27">
        <f>VLOOKUP(BI52,X50:AF53,5,FALSE)</f>
        <v>2</v>
      </c>
      <c r="BN52" s="27">
        <f>VLOOKUP(BI52,X50:AF53,6,FALSE)</f>
        <v>5</v>
      </c>
      <c r="BO52" s="27">
        <f>VLOOKUP(BI52,X50:AF53,7,FALSE)</f>
        <v>13</v>
      </c>
      <c r="BP52" s="27">
        <f>VLOOKUP(BI52,X50:AF53,8,FALSE)</f>
        <v>-8</v>
      </c>
      <c r="BQ52" s="27">
        <f>VLOOKUP(BI52,X50:AF53,9,FALSE)</f>
        <v>0</v>
      </c>
      <c r="BR52" s="1" t="str">
        <f>BI52</f>
        <v>Algueirão</v>
      </c>
      <c r="BS52" s="1">
        <f>VLOOKUP(BR52,BI50:BQ53,9,FALSE)</f>
        <v>0</v>
      </c>
      <c r="BT52" s="1">
        <f>VLOOKUP(BR52,BI50:BQ53,8,FALSE)</f>
        <v>-8</v>
      </c>
      <c r="BU52" s="29" t="str">
        <f>IF(AND(BS52=BS53,BT53&gt;BT52),BR53,BR52)</f>
        <v>Algueirão</v>
      </c>
      <c r="BV52" s="29">
        <f>VLOOKUP(BU52,BI50:BQ53,9,FALSE)</f>
        <v>0</v>
      </c>
      <c r="BW52" s="29">
        <f>VLOOKUP(BU52,BI50:BQ53,8,FALSE)</f>
        <v>-8</v>
      </c>
      <c r="BX52" s="28" t="str">
        <f>IF(AND(BV50=BV52,BW52&gt;BW50),BU50,BU52)</f>
        <v>Algueirão</v>
      </c>
      <c r="BY52" s="1">
        <f>VLOOKUP(BX52,BI50:BQ53,9,FALSE)</f>
        <v>0</v>
      </c>
      <c r="BZ52" s="12">
        <f>VLOOKUP(BX52,BI50:BQ53,8,FALSE)</f>
        <v>-8</v>
      </c>
      <c r="CA52" s="1" t="str">
        <f>IF(AND(BY51=BY52,BZ52&gt;BZ51),BX51,BX52)</f>
        <v>Algueirão</v>
      </c>
      <c r="CB52" s="1">
        <f>VLOOKUP(CA52,BI50:BQ53,9,FALSE)</f>
        <v>0</v>
      </c>
      <c r="CC52" s="1">
        <f>VLOOKUP(CA52,BI50:BQ53,8,FALSE)</f>
        <v>-8</v>
      </c>
      <c r="CD52" s="12">
        <f>VLOOKUP(CA52,BI50:BQ53,6,FALSE)</f>
        <v>5</v>
      </c>
      <c r="CE52" s="29" t="str">
        <f>IF(AND(CB52=CB53,CC52=CC53,CD53&gt;CD52),CA53,CA52)</f>
        <v>Algueirão</v>
      </c>
      <c r="CF52" s="1">
        <f>VLOOKUP(CE52,BI50:BQ53,9,FALSE)</f>
        <v>0</v>
      </c>
      <c r="CG52" s="1">
        <f>VLOOKUP(CE52,BI50:BQ53,8,FALSE)</f>
        <v>-8</v>
      </c>
      <c r="CH52" s="1">
        <f>VLOOKUP(CE52,BI50:BQ53,6,FALSE)</f>
        <v>5</v>
      </c>
      <c r="CI52" s="28" t="str">
        <f>IF(AND(CF50=CF52,CG50=CG52,CH52&gt;CH50),CE50,CE52)</f>
        <v>Algueirão</v>
      </c>
      <c r="CJ52" s="1">
        <f>VLOOKUP(CI52,BI50:BQ53,9,FALSE)</f>
        <v>0</v>
      </c>
      <c r="CK52" s="1">
        <f>VLOOKUP(CI52,BI50:BQ53,8,FALSE)</f>
        <v>-8</v>
      </c>
      <c r="CL52" s="1">
        <f>VLOOKUP(CI52,BI50:BQ53,6,FALSE)</f>
        <v>5</v>
      </c>
      <c r="CM52" s="29" t="str">
        <f>IF(AND(CJ51=CJ52,CK51=CK52,CL52&gt;CL51),CI51,CI52)</f>
        <v>Algueirão</v>
      </c>
      <c r="CN52" s="1">
        <f>VLOOKUP(CM52,BI50:BQ53,9,FALSE)</f>
        <v>0</v>
      </c>
      <c r="CO52" s="1">
        <f>VLOOKUP(CM52,BI50:BQ53,8,FALSE)</f>
        <v>-8</v>
      </c>
      <c r="CP52" s="1">
        <f>VLOOKUP(CM52,BI50:BQ53,6,FALSE)</f>
        <v>5</v>
      </c>
      <c r="CQ52" s="13" t="str">
        <f>CM52</f>
        <v>Algueirão</v>
      </c>
      <c r="CR52" s="26">
        <f>VLOOKUP(CQ52,$X$50:$AF$53,2,FALSE)</f>
        <v>2</v>
      </c>
      <c r="CS52" s="27">
        <f>VLOOKUP(CQ52,$X$50:$AF$53,3,FALSE)</f>
        <v>0</v>
      </c>
      <c r="CT52" s="27">
        <f>VLOOKUP(CQ52,$X$50:$AF$53,4,FALSE)</f>
        <v>0</v>
      </c>
      <c r="CU52" s="27">
        <f>VLOOKUP(CQ52,$X$50:$AF$53,5,FALSE)</f>
        <v>2</v>
      </c>
      <c r="CV52" s="27">
        <f>VLOOKUP(CQ52,$X$50:$AF$53,6,FALSE)</f>
        <v>5</v>
      </c>
      <c r="CW52" s="27">
        <f>VLOOKUP(CQ52,$X$50:$AF$53,7,FALSE)</f>
        <v>13</v>
      </c>
      <c r="CX52" s="27">
        <f>VLOOKUP(CQ52,$X$50:$AF$53,8,FALSE)</f>
        <v>-8</v>
      </c>
      <c r="CY52" s="27">
        <f>VLOOKUP(CQ52,$X$50:$AF$53,9,FALSE)</f>
        <v>0</v>
      </c>
      <c r="DA52" s="1" t="str">
        <f>IF(ISNA(VLOOKUP(CQ52,K$6:L$29,1,FALSE))=TRUE,CM53,VLOOKUP(CQ52,K$6:L$29,1,FALSE))</f>
        <v>Trajouce</v>
      </c>
      <c r="DB52" s="1" t="str">
        <f>IF(ISNA(VLOOKUP(CQ52,K$6:L$29,2,FALSE))=TRUE,CM53,VLOOKUP(CQ52,K$6:L$29,2,FALSE))</f>
        <v>Trajouce</v>
      </c>
      <c r="DD52" s="1" t="str">
        <f>IF(DD51=CM52,CM51,IF(AND(CR53=CR52,CY53=CY52,DA53=CM53,DB53=CM52),DA53,CM52))</f>
        <v>Algueirão</v>
      </c>
      <c r="DE52" s="26">
        <f>VLOOKUP(DD52,$X$50:$AF$53,2,FALSE)</f>
        <v>2</v>
      </c>
      <c r="DF52" s="27">
        <f>VLOOKUP(DD52,$X$50:$AF$53,3,FALSE)</f>
        <v>0</v>
      </c>
      <c r="DG52" s="27">
        <f>VLOOKUP(DD52,$X$50:$AF$53,4,FALSE)</f>
        <v>0</v>
      </c>
      <c r="DH52" s="27">
        <f>VLOOKUP(DD52,$X$50:$AF$53,5,FALSE)</f>
        <v>2</v>
      </c>
      <c r="DI52" s="27">
        <f>VLOOKUP(DD52,$X$50:$AF$53,6,FALSE)</f>
        <v>5</v>
      </c>
      <c r="DJ52" s="27">
        <f>VLOOKUP(DD52,$X$50:$AF$53,7,FALSE)</f>
        <v>13</v>
      </c>
      <c r="DK52" s="27">
        <f>VLOOKUP(DD52,$X$50:$AF$53,8,FALSE)</f>
        <v>-8</v>
      </c>
      <c r="DL52" s="27">
        <f>VLOOKUP(DD52,$X$50:$AF$53,9,FALSE)</f>
        <v>0</v>
      </c>
    </row>
    <row r="53" spans="2:116" ht="22.5" customHeight="1" x14ac:dyDescent="0.3">
      <c r="B53" s="89">
        <v>36</v>
      </c>
      <c r="C53" s="90">
        <v>46191</v>
      </c>
      <c r="D53" s="91">
        <v>0.75</v>
      </c>
      <c r="E53" s="163" t="s">
        <v>140</v>
      </c>
      <c r="F53" s="3"/>
      <c r="G53" s="3"/>
      <c r="H53" s="167" t="s">
        <v>114</v>
      </c>
      <c r="I53" s="161" t="s">
        <v>65</v>
      </c>
      <c r="J53" s="5"/>
      <c r="K53" s="6" t="str">
        <f>IF(F44&lt;&gt;"",IF(F44&gt;G44,E44,IF(G44&gt;F44,H44,"Empate")),"")</f>
        <v/>
      </c>
      <c r="L53" s="6" t="str">
        <f>IF(F44&lt;&gt;"",IF(F44&lt;G44,E44,IF(G44&lt;F44,H44,"Empate")),"")</f>
        <v/>
      </c>
      <c r="N53" s="73"/>
      <c r="X53" s="4" t="s">
        <v>70</v>
      </c>
      <c r="Y53" s="39">
        <f>DCOUNT($E$5:$F$33,$F$5,$AA54:$AA55)+DCOUNT($G$5:$H$33,$G$5,$AA54:$AA55)</f>
        <v>2</v>
      </c>
      <c r="Z53" s="39">
        <f>COUNTIF($K$6:$K$41,AA55)</f>
        <v>0</v>
      </c>
      <c r="AA53" s="39">
        <f>Y53-Z53-AB53</f>
        <v>0</v>
      </c>
      <c r="AB53" s="39">
        <f>COUNTIF($L$6:$L$41,AA55)</f>
        <v>2</v>
      </c>
      <c r="AC53" s="39">
        <f>DSUM($E$5:$F$33,$F$5,$AA54:$AA55)+DSUM($G$5:$H$33,$G$5,$AA54:$AA55)</f>
        <v>2</v>
      </c>
      <c r="AD53" s="39">
        <f>DSUM($E$5:$G$33,$G$5,$AA54:$AA55)+DSUM($F$5:$H$33,$F$5,$AA54:$AA55)</f>
        <v>13</v>
      </c>
      <c r="AE53" s="39">
        <f>AC53-AD53</f>
        <v>-11</v>
      </c>
      <c r="AF53" s="40">
        <f>Z53*3+AA53*1</f>
        <v>0</v>
      </c>
      <c r="AH53" s="41" t="str">
        <f>X53</f>
        <v>Trajouce</v>
      </c>
      <c r="AI53" s="42">
        <f>AF53</f>
        <v>0</v>
      </c>
      <c r="AJ53" s="43" t="str">
        <f>AH53</f>
        <v>Trajouce</v>
      </c>
      <c r="AK53" s="42">
        <f>VLOOKUP(AJ53,X50:AF53,9,FALSE)</f>
        <v>0</v>
      </c>
      <c r="AL53" s="43" t="str">
        <f>AJ53</f>
        <v>Trajouce</v>
      </c>
      <c r="AM53" s="42">
        <f>VLOOKUP(AL53,X50:AF53,9,FALSE)</f>
        <v>0</v>
      </c>
      <c r="AN53" s="44" t="str">
        <f>IF(AM53&lt;=AM50,AL53,AL50)</f>
        <v>Trajouce</v>
      </c>
      <c r="AO53" s="42">
        <f>VLOOKUP(AN53,X50:AF53,9,FALSE)</f>
        <v>0</v>
      </c>
      <c r="AP53" s="43" t="str">
        <f>AN53</f>
        <v>Trajouce</v>
      </c>
      <c r="AQ53" s="42">
        <f>VLOOKUP(AP53,X50:AF53,9,FALSE)</f>
        <v>0</v>
      </c>
      <c r="AR53" s="44" t="str">
        <f>IF(AQ53&lt;=AQ51,AP53,AP51)</f>
        <v>Trajouce</v>
      </c>
      <c r="AS53" s="42">
        <f>VLOOKUP(AR53,X50:AF53,9,FALSE)</f>
        <v>0</v>
      </c>
      <c r="AT53" s="44" t="str">
        <f>IF(AS53&lt;=AS52,AR53,AR52)</f>
        <v>Trajouce</v>
      </c>
      <c r="AU53" s="45">
        <f>VLOOKUP(AT53,X50:AF53,9,FALSE)</f>
        <v>0</v>
      </c>
      <c r="AV53" s="46" t="str">
        <f>AT53</f>
        <v>Trajouce</v>
      </c>
      <c r="AW53" s="47">
        <f>AU53</f>
        <v>0</v>
      </c>
      <c r="AX53" s="42">
        <f>VLOOKUP(AV53,X50:AF53,8,FALSE)</f>
        <v>-11</v>
      </c>
      <c r="AY53" s="43" t="str">
        <f>AV53</f>
        <v>Trajouce</v>
      </c>
      <c r="AZ53" s="42">
        <f>VLOOKUP(AY53,X50:AF53,9,FALSE)</f>
        <v>0</v>
      </c>
      <c r="BA53" s="42">
        <f>VLOOKUP(AY53,X50:AF53,8,FALSE)</f>
        <v>-11</v>
      </c>
      <c r="BB53" s="43" t="str">
        <f>AY53</f>
        <v>Trajouce</v>
      </c>
      <c r="BC53" s="42">
        <f>VLOOKUP(BB53,X50:AF53,9,FALSE)</f>
        <v>0</v>
      </c>
      <c r="BD53" s="42">
        <f>VLOOKUP(BB53,X50:AF53,8,FALSE)</f>
        <v>-11</v>
      </c>
      <c r="BE53" s="44" t="str">
        <f>IF(AND(BC52=BC53,BD53&gt;BD52),BB52,BB53)</f>
        <v>Trajouce</v>
      </c>
      <c r="BF53" s="48">
        <f>VLOOKUP(BE53,X50:AF53,9,FALSE)</f>
        <v>0</v>
      </c>
      <c r="BG53" s="49" t="str">
        <f>BE53</f>
        <v>Trajouce</v>
      </c>
      <c r="BI53" s="13" t="str">
        <f>BG53</f>
        <v>Trajouce</v>
      </c>
      <c r="BJ53" s="26">
        <f>VLOOKUP(BI53,X50:AF53,2,FALSE)</f>
        <v>2</v>
      </c>
      <c r="BK53" s="27">
        <f>VLOOKUP(BI53,X50:AF53,3,FALSE)</f>
        <v>0</v>
      </c>
      <c r="BL53" s="27">
        <f>VLOOKUP(BI53,X50:AF53,4,FALSE)</f>
        <v>0</v>
      </c>
      <c r="BM53" s="27">
        <f>VLOOKUP(BI53,X50:AF53,5,FALSE)</f>
        <v>2</v>
      </c>
      <c r="BN53" s="27">
        <f>VLOOKUP(BI53,X50:AF53,6,FALSE)</f>
        <v>2</v>
      </c>
      <c r="BO53" s="27">
        <f>VLOOKUP(BI53,X50:AF53,7,FALSE)</f>
        <v>13</v>
      </c>
      <c r="BP53" s="27">
        <f>VLOOKUP(BI53,X50:AF53,8,FALSE)</f>
        <v>-11</v>
      </c>
      <c r="BQ53" s="27">
        <f>VLOOKUP(BI53,X50:AF53,9,FALSE)</f>
        <v>0</v>
      </c>
      <c r="BR53" s="1" t="str">
        <f>BI53</f>
        <v>Trajouce</v>
      </c>
      <c r="BS53" s="1">
        <f>VLOOKUP(BR53,BI50:BQ53,9,FALSE)</f>
        <v>0</v>
      </c>
      <c r="BT53" s="1">
        <f>VLOOKUP(BR53,BI50:BQ53,8,FALSE)</f>
        <v>-11</v>
      </c>
      <c r="BU53" s="29" t="str">
        <f>IF(AND(BS52=BS53,BT53&gt;BT52),BR52,BR53)</f>
        <v>Trajouce</v>
      </c>
      <c r="BV53" s="29">
        <f>VLOOKUP(BU53,BI50:BQ53,9,FALSE)</f>
        <v>0</v>
      </c>
      <c r="BW53" s="29">
        <f>VLOOKUP(BU53,BI50:BQ53,8,FALSE)</f>
        <v>-11</v>
      </c>
      <c r="BX53" s="29" t="str">
        <f>IF(AND(BV51=BV53,BW53&gt;BW51),BU51,BU53)</f>
        <v>Trajouce</v>
      </c>
      <c r="BY53" s="1">
        <f>VLOOKUP(BX53,BI50:BQ53,9,FALSE)</f>
        <v>0</v>
      </c>
      <c r="BZ53" s="12">
        <f>VLOOKUP(BX53,BI50:BQ53,8,FALSE)</f>
        <v>-11</v>
      </c>
      <c r="CA53" s="30" t="str">
        <f>IF(AND(BY50=BY53,BZ53&gt;BZ50),BX50,BX53)</f>
        <v>Trajouce</v>
      </c>
      <c r="CB53" s="1">
        <f>VLOOKUP(CA53,BI50:BQ53,9,FALSE)</f>
        <v>0</v>
      </c>
      <c r="CC53" s="1">
        <f>VLOOKUP(CA53,BI50:BQ53,8,FALSE)</f>
        <v>-11</v>
      </c>
      <c r="CD53" s="12">
        <f>VLOOKUP(CA53,BI50:BQ53,6,FALSE)</f>
        <v>2</v>
      </c>
      <c r="CE53" s="29" t="str">
        <f>IF(AND(CB52=CB53,CC52=CC53,CD53&gt;CD52),CA52,CA53)</f>
        <v>Trajouce</v>
      </c>
      <c r="CF53" s="1">
        <f>VLOOKUP(CE53,BI50:BQ53,9,FALSE)</f>
        <v>0</v>
      </c>
      <c r="CG53" s="1">
        <f>VLOOKUP(CE53,BI50:BQ53,8,FALSE)</f>
        <v>-11</v>
      </c>
      <c r="CH53" s="1">
        <f>VLOOKUP(CE53,BI50:BQ53,6,FALSE)</f>
        <v>2</v>
      </c>
      <c r="CI53" s="29" t="str">
        <f>IF(AND(CF51=CF53,CG51=CG53,CH53&gt;CH51),CE51,CE53)</f>
        <v>Trajouce</v>
      </c>
      <c r="CJ53" s="1">
        <f>VLOOKUP(CI53,BI50:BQ53,9,FALSE)</f>
        <v>0</v>
      </c>
      <c r="CK53" s="1">
        <f>VLOOKUP(CI53,BI50:BQ53,8,FALSE)</f>
        <v>-11</v>
      </c>
      <c r="CL53" s="1">
        <f>VLOOKUP(CI53,BI50:BQ53,6,FALSE)</f>
        <v>2</v>
      </c>
      <c r="CM53" s="28" t="str">
        <f>IF(AND(CJ50=CJ53,CK50=CK53,CL53&gt;CL50),CI50,CI53)</f>
        <v>Trajouce</v>
      </c>
      <c r="CN53" s="1">
        <f>VLOOKUP(CM53,BI50:BQ53,9,FALSE)</f>
        <v>0</v>
      </c>
      <c r="CO53" s="1">
        <f>VLOOKUP(CM53,BI50:BQ53,8,FALSE)</f>
        <v>-11</v>
      </c>
      <c r="CP53" s="1">
        <f>VLOOKUP(CM53,BI50:BQ53,6,FALSE)</f>
        <v>2</v>
      </c>
      <c r="CQ53" s="13" t="str">
        <f>CM53</f>
        <v>Trajouce</v>
      </c>
      <c r="CR53" s="26">
        <f>VLOOKUP(CQ53,$X$50:$AF$53,2,FALSE)</f>
        <v>2</v>
      </c>
      <c r="CS53" s="27">
        <f>VLOOKUP(CQ53,$X$50:$AF$53,3,FALSE)</f>
        <v>0</v>
      </c>
      <c r="CT53" s="27">
        <f>VLOOKUP(CQ53,$X$50:$AF$53,4,FALSE)</f>
        <v>0</v>
      </c>
      <c r="CU53" s="27">
        <f>VLOOKUP(CQ53,$X$50:$AF$53,5,FALSE)</f>
        <v>2</v>
      </c>
      <c r="CV53" s="27">
        <f>VLOOKUP(CQ53,$X$50:$AF$53,6,FALSE)</f>
        <v>2</v>
      </c>
      <c r="CW53" s="27">
        <f>VLOOKUP(CQ53,$X$50:$AF$53,7,FALSE)</f>
        <v>13</v>
      </c>
      <c r="CX53" s="27">
        <f>VLOOKUP(CQ53,$X$50:$AF$53,8,FALSE)</f>
        <v>-11</v>
      </c>
      <c r="CY53" s="27">
        <f>VLOOKUP(CQ53,$X$50:$AF$53,9,FALSE)</f>
        <v>0</v>
      </c>
      <c r="DA53" s="1" t="str">
        <f>IF(ISNA(VLOOKUP(CQ53,K$6:L$29,1,FALSE))=TRUE,CM53,VLOOKUP(CQ53,K$6:L$29,1,FALSE))</f>
        <v>Trajouce</v>
      </c>
      <c r="DB53" s="1" t="str">
        <f>IF(ISNA(VLOOKUP(CQ53,K$6:L$29,2,FALSE))=TRUE,CM53,VLOOKUP(CQ53,K$6:L$29,2,FALSE))</f>
        <v>Trajouce</v>
      </c>
      <c r="DD53" s="1" t="str">
        <f>IF(DD52=CM53,CM52,IF(AND(CR54=CR53,CY54=CY53,DA54=CM54,DB54=CM53),DA54,CM53))</f>
        <v>Trajouce</v>
      </c>
      <c r="DE53" s="26">
        <f>VLOOKUP(DD53,$X$50:$AF$53,2,FALSE)</f>
        <v>2</v>
      </c>
      <c r="DF53" s="27">
        <f>VLOOKUP(DD53,$X$50:$AF$53,3,FALSE)</f>
        <v>0</v>
      </c>
      <c r="DG53" s="27">
        <f>VLOOKUP(DD53,$X$50:$AF$53,4,FALSE)</f>
        <v>0</v>
      </c>
      <c r="DH53" s="27">
        <f>VLOOKUP(DD53,$X$50:$AF$53,5,FALSE)</f>
        <v>2</v>
      </c>
      <c r="DI53" s="27">
        <f>VLOOKUP(DD53,$X$50:$AF$53,6,FALSE)</f>
        <v>2</v>
      </c>
      <c r="DJ53" s="27">
        <f>VLOOKUP(DD53,$X$50:$AF$53,7,FALSE)</f>
        <v>13</v>
      </c>
      <c r="DK53" s="27">
        <f>VLOOKUP(DD53,$X$50:$AF$53,8,FALSE)</f>
        <v>-11</v>
      </c>
      <c r="DL53" s="27">
        <f>VLOOKUP(DD53,$X$50:$AF$53,9,FALSE)</f>
        <v>0</v>
      </c>
    </row>
    <row r="54" spans="2:116" ht="22.5" customHeight="1" x14ac:dyDescent="0.3">
      <c r="B54" s="89">
        <v>37</v>
      </c>
      <c r="C54" s="90">
        <v>46191</v>
      </c>
      <c r="D54" s="91">
        <v>0.75</v>
      </c>
      <c r="E54" s="163" t="s">
        <v>115</v>
      </c>
      <c r="F54" s="3"/>
      <c r="G54" s="3"/>
      <c r="H54" s="167" t="s">
        <v>116</v>
      </c>
      <c r="I54" s="161" t="s">
        <v>106</v>
      </c>
      <c r="J54" s="5"/>
      <c r="K54" s="6" t="str">
        <f>IF(F45&lt;&gt;"",IF(F45&gt;G45,E45,IF(G45&gt;F45,H45,"Empate")),"")</f>
        <v/>
      </c>
      <c r="L54" s="6" t="str">
        <f>IF(F45&lt;&gt;"",IF(F45&lt;G45,E45,IF(G45&lt;F45,H45,"Empate")),"")</f>
        <v/>
      </c>
      <c r="N54" s="73"/>
      <c r="X54" s="50" t="s">
        <v>74</v>
      </c>
      <c r="Y54" s="50" t="s">
        <v>74</v>
      </c>
      <c r="Z54" s="50" t="s">
        <v>74</v>
      </c>
      <c r="AA54" s="50" t="s">
        <v>74</v>
      </c>
      <c r="AB54" s="15"/>
      <c r="AC54" s="15"/>
      <c r="AD54" s="15"/>
      <c r="AE54" s="15"/>
      <c r="AF54" s="15"/>
      <c r="BG54"/>
    </row>
    <row r="55" spans="2:116" ht="22.5" customHeight="1" x14ac:dyDescent="0.3">
      <c r="B55" s="89">
        <v>38</v>
      </c>
      <c r="C55" s="90">
        <v>46191</v>
      </c>
      <c r="D55" s="91">
        <v>0.75</v>
      </c>
      <c r="E55" s="163" t="s">
        <v>141</v>
      </c>
      <c r="F55" s="3"/>
      <c r="G55" s="3"/>
      <c r="H55" s="168" t="s">
        <v>142</v>
      </c>
      <c r="I55" s="161" t="s">
        <v>83</v>
      </c>
      <c r="J55" s="183"/>
      <c r="N55" s="73"/>
      <c r="X55" s="1" t="s">
        <v>67</v>
      </c>
      <c r="Y55" s="1" t="s">
        <v>68</v>
      </c>
      <c r="Z55" s="1" t="s">
        <v>69</v>
      </c>
      <c r="AA55" s="1" t="s">
        <v>70</v>
      </c>
    </row>
    <row r="56" spans="2:116" ht="22.5" customHeight="1" x14ac:dyDescent="0.3">
      <c r="B56" s="241" t="s">
        <v>14</v>
      </c>
      <c r="C56" s="242"/>
      <c r="D56" s="242"/>
      <c r="E56" s="242"/>
      <c r="F56" s="242"/>
      <c r="G56" s="242"/>
      <c r="H56" s="242"/>
      <c r="I56" s="242"/>
      <c r="J56" s="243"/>
      <c r="K56" s="6" t="str">
        <f>IF(F47&lt;&gt;"",IF(F47&gt;G47,E47,IF(G47&gt;F47,H47,"Empate")),"")</f>
        <v/>
      </c>
      <c r="L56" s="6" t="str">
        <f>IF(F47&lt;&gt;"",IF(F47&lt;G47,E47,IF(G47&lt;F47,H47,"Empate")),"")</f>
        <v/>
      </c>
      <c r="N56" s="73"/>
    </row>
    <row r="57" spans="2:116" ht="22.5" customHeight="1" x14ac:dyDescent="0.3">
      <c r="B57" s="89">
        <v>41</v>
      </c>
      <c r="C57" s="90">
        <v>46192</v>
      </c>
      <c r="D57" s="91">
        <v>0.75</v>
      </c>
      <c r="E57" s="164" t="s">
        <v>119</v>
      </c>
      <c r="F57" s="3"/>
      <c r="G57" s="3"/>
      <c r="H57" s="163" t="s">
        <v>120</v>
      </c>
      <c r="I57" s="161" t="s">
        <v>104</v>
      </c>
      <c r="J57" s="5"/>
      <c r="K57" s="6"/>
      <c r="L57" s="6"/>
      <c r="N57" s="73"/>
    </row>
    <row r="58" spans="2:116" ht="22.5" customHeight="1" x14ac:dyDescent="0.3">
      <c r="B58" s="89">
        <v>42</v>
      </c>
      <c r="C58" s="90">
        <v>46192</v>
      </c>
      <c r="D58" s="91">
        <v>0.75</v>
      </c>
      <c r="E58" s="163" t="s">
        <v>143</v>
      </c>
      <c r="F58" s="3"/>
      <c r="G58" s="3"/>
      <c r="H58" s="163" t="s">
        <v>144</v>
      </c>
      <c r="I58" s="161" t="s">
        <v>103</v>
      </c>
      <c r="J58" s="5"/>
      <c r="K58" s="105"/>
      <c r="L58" s="105"/>
      <c r="N58" s="73"/>
    </row>
    <row r="59" spans="2:116" ht="22.5" customHeight="1" x14ac:dyDescent="0.3">
      <c r="B59" s="241" t="s">
        <v>15</v>
      </c>
      <c r="C59" s="242"/>
      <c r="D59" s="242"/>
      <c r="E59" s="242"/>
      <c r="F59" s="242"/>
      <c r="G59" s="242"/>
      <c r="H59" s="242"/>
      <c r="I59" s="242"/>
      <c r="J59" s="243"/>
      <c r="N59" s="73"/>
    </row>
    <row r="60" spans="2:116" ht="21" customHeight="1" x14ac:dyDescent="0.3">
      <c r="B60" s="94">
        <v>46</v>
      </c>
      <c r="C60" s="95">
        <v>46193</v>
      </c>
      <c r="D60" s="96">
        <v>0.4375</v>
      </c>
      <c r="E60" s="167" t="s">
        <v>145</v>
      </c>
      <c r="F60" s="97"/>
      <c r="G60" s="97"/>
      <c r="H60" s="163" t="s">
        <v>146</v>
      </c>
      <c r="I60" s="162" t="s">
        <v>79</v>
      </c>
      <c r="J60" s="98"/>
      <c r="N60" s="1"/>
    </row>
    <row r="61" spans="2:116" ht="22.5" customHeight="1" x14ac:dyDescent="0.3">
      <c r="B61" s="99"/>
      <c r="C61" s="100"/>
      <c r="D61" s="100"/>
      <c r="E61" s="101"/>
      <c r="F61" s="182" t="s">
        <v>112</v>
      </c>
      <c r="G61" s="101"/>
      <c r="H61" s="102" t="str">
        <f>IF(F60&lt;&gt;"",IF(F60&gt;G60,E60,IF(G60&gt;F60,H60,"Empate")),"")</f>
        <v/>
      </c>
      <c r="I61" s="101"/>
      <c r="J61" s="103"/>
      <c r="K61" s="6" t="e">
        <f>IF(#REF!&lt;&gt;"",IF(#REF!&gt;#REF!,#REF!,IF(#REF!&gt;#REF!,#REF!,"Empate")),"")</f>
        <v>#REF!</v>
      </c>
      <c r="L61" s="6" t="e">
        <f>IF(#REF!&lt;&gt;"",IF(#REF!&lt;#REF!,#REF!,IF(#REF!&lt;#REF!,#REF!,"Empate")),"")</f>
        <v>#REF!</v>
      </c>
      <c r="N61" s="1"/>
    </row>
    <row r="62" spans="2:116" ht="22.5" customHeight="1" x14ac:dyDescent="0.3">
      <c r="K62" s="6" t="e">
        <f>IF(#REF!&lt;&gt;"",IF(#REF!&gt;#REF!,#REF!,IF(#REF!&gt;#REF!,#REF!,"Empate")),"")</f>
        <v>#REF!</v>
      </c>
      <c r="L62" s="6" t="e">
        <f>IF(#REF!&lt;&gt;"",IF(#REF!&lt;#REF!,#REF!,IF(#REF!&lt;#REF!,#REF!,"Empate")),"")</f>
        <v>#REF!</v>
      </c>
      <c r="N62" s="1"/>
    </row>
    <row r="63" spans="2:116" ht="22.5" hidden="1" customHeight="1" x14ac:dyDescent="0.3">
      <c r="N63" s="1"/>
    </row>
    <row r="64" spans="2:116" ht="22.5" hidden="1" customHeight="1" x14ac:dyDescent="0.3">
      <c r="K64" s="6" t="str">
        <f>IF(F52&lt;&gt;"",IF(F52&gt;G52,E52,IF(G52&gt;F52,H52,"Empate")),"")</f>
        <v/>
      </c>
      <c r="L64" s="6" t="str">
        <f>IF(F52&lt;&gt;"",IF(F52&lt;G52,E52,IF(G52&lt;F52,H52,"Empate")),"")</f>
        <v/>
      </c>
      <c r="N64" s="1"/>
    </row>
    <row r="65" spans="11:14" ht="22.5" hidden="1" customHeight="1" x14ac:dyDescent="0.3">
      <c r="K65" s="6" t="str">
        <f>IF(F53&lt;&gt;"",IF(F53&gt;G53,E53,IF(G53&gt;F53,H53,"Empate")),"")</f>
        <v/>
      </c>
      <c r="L65" s="6" t="str">
        <f>IF(F53&lt;&gt;"",IF(F53&lt;G53,E53,IF(G53&lt;F53,H53,"Empate")),"")</f>
        <v/>
      </c>
      <c r="N65" s="1"/>
    </row>
    <row r="66" spans="11:14" ht="22.5" hidden="1" customHeight="1" x14ac:dyDescent="0.3">
      <c r="K66" s="6" t="str">
        <f>IF(F54&lt;&gt;"",IF(F54&gt;G54,E54,IF(G54&gt;F54,H54,"Empate")),"")</f>
        <v/>
      </c>
      <c r="L66" s="6" t="str">
        <f>IF(F54&lt;&gt;"",IF(F54&lt;G54,E54,IF(G54&lt;F54,H54,"Empate")),"")</f>
        <v/>
      </c>
      <c r="N66" s="1"/>
    </row>
    <row r="67" spans="11:14" ht="22.5" hidden="1" customHeight="1" x14ac:dyDescent="0.3">
      <c r="K67" s="6" t="str">
        <f>IF(F55&lt;&gt;"",IF(F55&gt;G55,E55,IF(G55&gt;F55,H55,"Empate")),"")</f>
        <v/>
      </c>
      <c r="L67" s="6" t="str">
        <f>IF(F55&lt;&gt;"",IF(F55&lt;G55,E55,IF(G55&lt;F55,H55,"Empate")),"")</f>
        <v/>
      </c>
      <c r="N67" s="1"/>
    </row>
    <row r="68" spans="11:14" ht="22.5" hidden="1" customHeight="1" x14ac:dyDescent="0.3">
      <c r="N68" s="1"/>
    </row>
    <row r="69" spans="11:14" ht="22.5" hidden="1" customHeight="1" x14ac:dyDescent="0.3">
      <c r="K69" s="6" t="str">
        <f>IF(F57&lt;&gt;"",IF(F57&gt;G57,E57,IF(G57&gt;F57,H57,"Empate")),"")</f>
        <v/>
      </c>
      <c r="L69" s="6" t="str">
        <f>IF(F57&lt;&gt;"",IF(F57&lt;G57,E57,IF(G57&lt;F57,H57,"Empate")),"")</f>
        <v/>
      </c>
      <c r="N69" s="1"/>
    </row>
    <row r="70" spans="11:14" ht="22.5" hidden="1" customHeight="1" x14ac:dyDescent="0.3">
      <c r="K70" s="6" t="str">
        <f>IF(F58&lt;&gt;"",IF(F58&gt;G58,E58,IF(G58&gt;F58,H58,"Empate")),"")</f>
        <v/>
      </c>
      <c r="L70" s="6" t="str">
        <f>IF(F58&lt;&gt;"",IF(F58&lt;G58,E58,IF(G58&lt;F58,H58,"Empate")),"")</f>
        <v/>
      </c>
      <c r="N70" s="1"/>
    </row>
    <row r="71" spans="11:14" ht="22.5" hidden="1" customHeight="1" x14ac:dyDescent="0.3">
      <c r="N71" s="1"/>
    </row>
    <row r="72" spans="11:14" ht="22.5" hidden="1" customHeight="1" x14ac:dyDescent="0.3">
      <c r="K72" s="6" t="str">
        <f>IF(F60&lt;&gt;"",IF(F60&gt;G60,E60,IF(G60&gt;F60,H60,"Empate")),"")</f>
        <v/>
      </c>
      <c r="L72" s="6" t="str">
        <f>IF(F60&lt;&gt;"",IF(F60&lt;G60,E60,IF(G60&lt;F60,H60,"Empate")),"")</f>
        <v/>
      </c>
      <c r="N72" s="1"/>
    </row>
    <row r="73" spans="11:14" ht="22.5" hidden="1" customHeight="1" x14ac:dyDescent="0.3">
      <c r="K73" s="6"/>
      <c r="L73" s="6"/>
      <c r="N73" s="1"/>
    </row>
    <row r="81" spans="2:32" ht="21" customHeight="1" x14ac:dyDescent="0.3">
      <c r="B81" s="235" t="s">
        <v>122</v>
      </c>
      <c r="C81" s="236"/>
      <c r="D81" s="236"/>
      <c r="E81" s="236"/>
      <c r="F81" s="236"/>
      <c r="G81" s="236"/>
      <c r="H81" s="236"/>
      <c r="I81" s="236"/>
      <c r="J81" s="237"/>
    </row>
    <row r="82" spans="2:32" ht="21" customHeight="1" x14ac:dyDescent="0.3">
      <c r="B82" s="238" t="s">
        <v>14</v>
      </c>
      <c r="C82" s="239"/>
      <c r="D82" s="239"/>
      <c r="E82" s="239"/>
      <c r="F82" s="239"/>
      <c r="G82" s="239"/>
      <c r="H82" s="239"/>
      <c r="I82" s="239"/>
      <c r="J82" s="240"/>
    </row>
    <row r="83" spans="2:32" ht="21" customHeight="1" x14ac:dyDescent="0.3">
      <c r="B83" s="89">
        <v>43</v>
      </c>
      <c r="C83" s="90">
        <v>46191</v>
      </c>
      <c r="D83" s="91">
        <v>0.80208333333333337</v>
      </c>
      <c r="E83" s="164" t="s">
        <v>147</v>
      </c>
      <c r="F83" s="3"/>
      <c r="G83" s="3"/>
      <c r="H83" s="163" t="s">
        <v>148</v>
      </c>
      <c r="I83" s="161" t="s">
        <v>80</v>
      </c>
      <c r="J83" s="5"/>
    </row>
    <row r="84" spans="2:32" ht="21" customHeight="1" x14ac:dyDescent="0.3">
      <c r="B84" s="89">
        <v>44</v>
      </c>
      <c r="C84" s="90">
        <v>46191</v>
      </c>
      <c r="D84" s="91">
        <v>0.80208333333333337</v>
      </c>
      <c r="E84" s="163" t="s">
        <v>147</v>
      </c>
      <c r="F84" s="3"/>
      <c r="G84" s="3"/>
      <c r="H84" s="163" t="s">
        <v>148</v>
      </c>
      <c r="I84" s="161" t="s">
        <v>105</v>
      </c>
      <c r="J84" s="5"/>
    </row>
    <row r="85" spans="2:32" ht="21" customHeight="1" x14ac:dyDescent="0.3">
      <c r="B85" s="241" t="s">
        <v>15</v>
      </c>
      <c r="C85" s="242"/>
      <c r="D85" s="242"/>
      <c r="E85" s="242"/>
      <c r="F85" s="242"/>
      <c r="G85" s="242"/>
      <c r="H85" s="242"/>
      <c r="I85" s="242"/>
      <c r="J85" s="243"/>
    </row>
    <row r="86" spans="2:32" ht="21" customHeight="1" x14ac:dyDescent="0.3">
      <c r="B86" s="94">
        <v>45</v>
      </c>
      <c r="C86" s="95">
        <v>46192</v>
      </c>
      <c r="D86" s="96">
        <v>0.75</v>
      </c>
      <c r="E86" s="167" t="s">
        <v>149</v>
      </c>
      <c r="F86" s="97"/>
      <c r="G86" s="97"/>
      <c r="H86" s="163" t="s">
        <v>150</v>
      </c>
      <c r="I86" s="162" t="s">
        <v>83</v>
      </c>
      <c r="J86" s="98"/>
    </row>
    <row r="87" spans="2:32" ht="21" customHeight="1" x14ac:dyDescent="0.3">
      <c r="B87" s="99"/>
      <c r="C87" s="100"/>
      <c r="D87" s="100"/>
      <c r="E87" s="101"/>
      <c r="F87" s="182" t="s">
        <v>133</v>
      </c>
      <c r="G87" s="101"/>
      <c r="H87" s="102" t="str">
        <f>IF(F86&lt;&gt;"",IF(F86&gt;G86,E86,IF(G86&gt;F86,H86,"Empate")),"")</f>
        <v/>
      </c>
      <c r="I87" s="101"/>
      <c r="J87" s="103"/>
    </row>
    <row r="88" spans="2:32" ht="18" hidden="1" customHeight="1" x14ac:dyDescent="0.3">
      <c r="AC88" s="71"/>
      <c r="AD88" s="71"/>
      <c r="AE88" s="71"/>
      <c r="AF88" s="71"/>
    </row>
    <row r="89" spans="2:32" ht="18" hidden="1" customHeight="1" x14ac:dyDescent="0.3">
      <c r="Y89" s="73" t="s">
        <v>27</v>
      </c>
      <c r="Z89" s="72" t="str">
        <f t="shared" ref="Z89:Z103" si="6">MID(Y89,1,7)</f>
        <v>A B C D</v>
      </c>
      <c r="AA89" s="72" t="str">
        <f t="shared" ref="AA89:AA103" si="7">MID(Y89,9,2)</f>
        <v>3C</v>
      </c>
      <c r="AB89" s="72" t="str">
        <f t="shared" ref="AB89:AB103" si="8">MID(Y89,12,2)</f>
        <v>3D</v>
      </c>
      <c r="AC89" s="72" t="str">
        <f t="shared" ref="AC89:AC103" si="9">MID(Y89,15,2)</f>
        <v>3A</v>
      </c>
      <c r="AD89" s="72" t="str">
        <f t="shared" ref="AD89:AD103" si="10">MID(Y89,18,2)</f>
        <v>3B</v>
      </c>
    </row>
    <row r="90" spans="2:32" ht="18" hidden="1" customHeight="1" x14ac:dyDescent="0.3">
      <c r="Y90" s="73" t="s">
        <v>28</v>
      </c>
      <c r="Z90" s="72" t="str">
        <f t="shared" si="6"/>
        <v>A B C E</v>
      </c>
      <c r="AA90" s="72" t="str">
        <f t="shared" si="7"/>
        <v>3C</v>
      </c>
      <c r="AB90" s="72" t="str">
        <f t="shared" si="8"/>
        <v>3A</v>
      </c>
      <c r="AC90" s="72" t="str">
        <f t="shared" si="9"/>
        <v>3B</v>
      </c>
      <c r="AD90" s="72" t="str">
        <f t="shared" si="10"/>
        <v>3E</v>
      </c>
    </row>
    <row r="91" spans="2:32" ht="18" hidden="1" customHeight="1" x14ac:dyDescent="0.3">
      <c r="Y91" s="73" t="s">
        <v>29</v>
      </c>
      <c r="Z91" s="72" t="str">
        <f t="shared" si="6"/>
        <v>A B C F</v>
      </c>
      <c r="AA91" s="72" t="str">
        <f t="shared" si="7"/>
        <v>3C</v>
      </c>
      <c r="AB91" s="72" t="str">
        <f t="shared" si="8"/>
        <v>3A</v>
      </c>
      <c r="AC91" s="72" t="str">
        <f t="shared" si="9"/>
        <v>3B</v>
      </c>
      <c r="AD91" s="72" t="str">
        <f t="shared" si="10"/>
        <v>3F</v>
      </c>
    </row>
    <row r="92" spans="2:32" ht="18" hidden="1" customHeight="1" x14ac:dyDescent="0.3">
      <c r="Y92" s="73" t="s">
        <v>30</v>
      </c>
      <c r="Z92" s="72" t="str">
        <f t="shared" si="6"/>
        <v>A B D E</v>
      </c>
      <c r="AA92" s="72" t="str">
        <f t="shared" si="7"/>
        <v>3D</v>
      </c>
      <c r="AB92" s="72" t="str">
        <f t="shared" si="8"/>
        <v>3A</v>
      </c>
      <c r="AC92" s="72" t="str">
        <f t="shared" si="9"/>
        <v>3B</v>
      </c>
      <c r="AD92" s="72" t="str">
        <f t="shared" si="10"/>
        <v>3E</v>
      </c>
    </row>
    <row r="93" spans="2:32" ht="18" hidden="1" customHeight="1" x14ac:dyDescent="0.3">
      <c r="Y93" s="73" t="s">
        <v>31</v>
      </c>
      <c r="Z93" s="72" t="str">
        <f t="shared" si="6"/>
        <v>A B D F</v>
      </c>
      <c r="AA93" s="72" t="str">
        <f t="shared" si="7"/>
        <v>3D</v>
      </c>
      <c r="AB93" s="72" t="str">
        <f t="shared" si="8"/>
        <v>3A</v>
      </c>
      <c r="AC93" s="72" t="str">
        <f t="shared" si="9"/>
        <v>3B</v>
      </c>
      <c r="AD93" s="72" t="str">
        <f t="shared" si="10"/>
        <v>3F</v>
      </c>
    </row>
    <row r="94" spans="2:32" ht="18" hidden="1" customHeight="1" x14ac:dyDescent="0.3">
      <c r="Y94" s="73" t="s">
        <v>32</v>
      </c>
      <c r="Z94" s="72" t="str">
        <f t="shared" si="6"/>
        <v>A B E F</v>
      </c>
      <c r="AA94" s="72" t="str">
        <f t="shared" si="7"/>
        <v>3E</v>
      </c>
      <c r="AB94" s="72" t="str">
        <f t="shared" si="8"/>
        <v>3A</v>
      </c>
      <c r="AC94" s="72" t="str">
        <f t="shared" si="9"/>
        <v>3B</v>
      </c>
      <c r="AD94" s="72" t="str">
        <f t="shared" si="10"/>
        <v>3F</v>
      </c>
    </row>
    <row r="95" spans="2:32" ht="18" hidden="1" customHeight="1" x14ac:dyDescent="0.3">
      <c r="Y95" s="73" t="s">
        <v>33</v>
      </c>
      <c r="Z95" s="72" t="str">
        <f t="shared" si="6"/>
        <v>A C D E</v>
      </c>
      <c r="AA95" s="72" t="str">
        <f t="shared" si="7"/>
        <v>3C</v>
      </c>
      <c r="AB95" s="72" t="str">
        <f t="shared" si="8"/>
        <v>3D</v>
      </c>
      <c r="AC95" s="72" t="str">
        <f t="shared" si="9"/>
        <v>3A</v>
      </c>
      <c r="AD95" s="72" t="str">
        <f t="shared" si="10"/>
        <v>3E</v>
      </c>
    </row>
    <row r="96" spans="2:32" ht="18" hidden="1" customHeight="1" x14ac:dyDescent="0.3">
      <c r="Y96" s="73" t="s">
        <v>34</v>
      </c>
      <c r="Z96" s="72" t="str">
        <f t="shared" si="6"/>
        <v>A C D F</v>
      </c>
      <c r="AA96" s="72" t="str">
        <f t="shared" si="7"/>
        <v>3C</v>
      </c>
      <c r="AB96" s="72" t="str">
        <f t="shared" si="8"/>
        <v>3D</v>
      </c>
      <c r="AC96" s="72" t="str">
        <f t="shared" si="9"/>
        <v>3A</v>
      </c>
      <c r="AD96" s="72" t="str">
        <f t="shared" si="10"/>
        <v>3F</v>
      </c>
    </row>
    <row r="97" spans="25:30" ht="18" hidden="1" customHeight="1" x14ac:dyDescent="0.3">
      <c r="Y97" s="73" t="s">
        <v>35</v>
      </c>
      <c r="Z97" s="72" t="str">
        <f t="shared" si="6"/>
        <v>A C E F</v>
      </c>
      <c r="AA97" s="72" t="str">
        <f t="shared" si="7"/>
        <v>3C</v>
      </c>
      <c r="AB97" s="72" t="str">
        <f t="shared" si="8"/>
        <v>3A</v>
      </c>
      <c r="AC97" s="72" t="str">
        <f t="shared" si="9"/>
        <v>3F</v>
      </c>
      <c r="AD97" s="72" t="str">
        <f t="shared" si="10"/>
        <v>3E</v>
      </c>
    </row>
    <row r="98" spans="25:30" ht="18" hidden="1" customHeight="1" x14ac:dyDescent="0.3">
      <c r="Y98" s="73" t="s">
        <v>36</v>
      </c>
      <c r="Z98" s="72" t="str">
        <f t="shared" si="6"/>
        <v>A D E F</v>
      </c>
      <c r="AA98" s="72" t="str">
        <f t="shared" si="7"/>
        <v>3D</v>
      </c>
      <c r="AB98" s="72" t="str">
        <f t="shared" si="8"/>
        <v>3A</v>
      </c>
      <c r="AC98" s="72" t="str">
        <f t="shared" si="9"/>
        <v>3F</v>
      </c>
      <c r="AD98" s="72" t="str">
        <f t="shared" si="10"/>
        <v>3E</v>
      </c>
    </row>
    <row r="99" spans="25:30" ht="18" hidden="1" customHeight="1" x14ac:dyDescent="0.3">
      <c r="Y99" s="73" t="s">
        <v>37</v>
      </c>
      <c r="Z99" s="72" t="str">
        <f t="shared" si="6"/>
        <v>B C D E</v>
      </c>
      <c r="AA99" s="72" t="str">
        <f t="shared" si="7"/>
        <v>3C</v>
      </c>
      <c r="AB99" s="72" t="str">
        <f t="shared" si="8"/>
        <v>3D</v>
      </c>
      <c r="AC99" s="72" t="str">
        <f t="shared" si="9"/>
        <v>3B</v>
      </c>
      <c r="AD99" s="72" t="str">
        <f t="shared" si="10"/>
        <v>3E</v>
      </c>
    </row>
    <row r="100" spans="25:30" ht="18" hidden="1" customHeight="1" x14ac:dyDescent="0.3">
      <c r="Y100" s="73" t="s">
        <v>38</v>
      </c>
      <c r="Z100" s="72" t="str">
        <f t="shared" si="6"/>
        <v>B C D F</v>
      </c>
      <c r="AA100" s="72" t="str">
        <f t="shared" si="7"/>
        <v>3C</v>
      </c>
      <c r="AB100" s="72" t="str">
        <f t="shared" si="8"/>
        <v>3D</v>
      </c>
      <c r="AC100" s="72" t="str">
        <f t="shared" si="9"/>
        <v>3B</v>
      </c>
      <c r="AD100" s="72" t="str">
        <f t="shared" si="10"/>
        <v>3F</v>
      </c>
    </row>
    <row r="101" spans="25:30" ht="18" hidden="1" customHeight="1" x14ac:dyDescent="0.3">
      <c r="Y101" s="73" t="s">
        <v>39</v>
      </c>
      <c r="Z101" s="72" t="str">
        <f t="shared" si="6"/>
        <v>B C E F</v>
      </c>
      <c r="AA101" s="72" t="str">
        <f t="shared" si="7"/>
        <v>3E</v>
      </c>
      <c r="AB101" s="72" t="str">
        <f t="shared" si="8"/>
        <v>3C</v>
      </c>
      <c r="AC101" s="72" t="str">
        <f t="shared" si="9"/>
        <v>3B</v>
      </c>
      <c r="AD101" s="72" t="str">
        <f t="shared" si="10"/>
        <v>3F</v>
      </c>
    </row>
    <row r="102" spans="25:30" ht="18" hidden="1" customHeight="1" x14ac:dyDescent="0.3">
      <c r="Y102" s="73" t="s">
        <v>40</v>
      </c>
      <c r="Z102" s="72" t="str">
        <f t="shared" si="6"/>
        <v>B D E F</v>
      </c>
      <c r="AA102" s="72" t="str">
        <f t="shared" si="7"/>
        <v>3E</v>
      </c>
      <c r="AB102" s="72" t="str">
        <f t="shared" si="8"/>
        <v>3D</v>
      </c>
      <c r="AC102" s="72" t="str">
        <f t="shared" si="9"/>
        <v>3B</v>
      </c>
      <c r="AD102" s="72" t="str">
        <f t="shared" si="10"/>
        <v>3F</v>
      </c>
    </row>
    <row r="103" spans="25:30" ht="18" hidden="1" customHeight="1" x14ac:dyDescent="0.3">
      <c r="Y103" s="73" t="s">
        <v>41</v>
      </c>
      <c r="Z103" s="72" t="str">
        <f t="shared" si="6"/>
        <v>C D E F</v>
      </c>
      <c r="AA103" s="72" t="str">
        <f t="shared" si="7"/>
        <v>3C</v>
      </c>
      <c r="AB103" s="72" t="str">
        <f t="shared" si="8"/>
        <v>3D</v>
      </c>
      <c r="AC103" s="72" t="str">
        <f t="shared" si="9"/>
        <v>3F</v>
      </c>
      <c r="AD103" s="72" t="str">
        <f t="shared" si="10"/>
        <v>3E</v>
      </c>
    </row>
    <row r="104" spans="25:30" ht="18" customHeight="1" x14ac:dyDescent="0.3"/>
    <row r="105" spans="25:30" ht="18" customHeight="1" x14ac:dyDescent="0.3"/>
    <row r="106" spans="25:30" ht="18" customHeight="1" x14ac:dyDescent="0.3"/>
    <row r="107" spans="25:30" ht="18" customHeight="1" x14ac:dyDescent="0.3"/>
    <row r="108" spans="25:30" ht="18" customHeight="1" x14ac:dyDescent="0.3"/>
    <row r="109" spans="25:30" ht="18" customHeight="1" x14ac:dyDescent="0.3"/>
    <row r="110" spans="25:30" ht="18" customHeight="1" x14ac:dyDescent="0.3"/>
    <row r="111" spans="25:30" ht="18" customHeight="1" x14ac:dyDescent="0.3"/>
    <row r="112" spans="25:30" ht="18" customHeight="1" x14ac:dyDescent="0.3"/>
    <row r="113" ht="18" customHeight="1" x14ac:dyDescent="0.3"/>
    <row r="114" ht="18" customHeight="1" x14ac:dyDescent="0.3"/>
  </sheetData>
  <sortState xmlns:xlrd2="http://schemas.microsoft.com/office/spreadsheetml/2017/richdata2" ref="N31:V34">
    <sortCondition descending="1" ref="V31:V34"/>
    <sortCondition descending="1" ref="U31:U34"/>
  </sortState>
  <mergeCells count="13">
    <mergeCell ref="B81:J81"/>
    <mergeCell ref="B82:J82"/>
    <mergeCell ref="B85:J85"/>
    <mergeCell ref="B1:J3"/>
    <mergeCell ref="B50:J50"/>
    <mergeCell ref="B51:J51"/>
    <mergeCell ref="B56:J56"/>
    <mergeCell ref="B59:J59"/>
    <mergeCell ref="B46:J46"/>
    <mergeCell ref="B4:J4"/>
    <mergeCell ref="B37:J37"/>
    <mergeCell ref="B38:J38"/>
    <mergeCell ref="B43:J43"/>
  </mergeCells>
  <conditionalFormatting sqref="E49 H49">
    <cfRule type="cellIs" dxfId="4" priority="81" operator="equal">
      <formula>"Portugal"</formula>
    </cfRule>
  </conditionalFormatting>
  <conditionalFormatting sqref="E56 H56">
    <cfRule type="cellIs" dxfId="3" priority="3" operator="equal">
      <formula>"Portugal"</formula>
    </cfRule>
  </conditionalFormatting>
  <conditionalFormatting sqref="E82 H82">
    <cfRule type="cellIs" dxfId="2" priority="1" operator="equal">
      <formula>"Portugal"</formula>
    </cfRule>
  </conditionalFormatting>
  <conditionalFormatting sqref="H40:H41">
    <cfRule type="cellIs" dxfId="1" priority="4" operator="equal">
      <formula>"Portugal"</formula>
    </cfRule>
  </conditionalFormatting>
  <conditionalFormatting sqref="H53:H54">
    <cfRule type="cellIs" dxfId="0" priority="2" operator="equal">
      <formula>"Portugal"</formula>
    </cfRule>
  </conditionalFormatting>
  <printOptions horizontalCentered="1"/>
  <pageMargins left="0" right="0" top="0.17" bottom="0.18" header="0" footer="0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Folha2</vt:lpstr>
      <vt:lpstr>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2026-05-08T18:24:42Z</cp:lastPrinted>
  <dcterms:created xsi:type="dcterms:W3CDTF">2015-12-13T00:09:02Z</dcterms:created>
  <dcterms:modified xsi:type="dcterms:W3CDTF">2026-06-16T19:30:32Z</dcterms:modified>
</cp:coreProperties>
</file>