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zador\Desktop\Estoril Foot 2024\CALENDÁRIOS\Calendários 2024\"/>
    </mc:Choice>
  </mc:AlternateContent>
  <xr:revisionPtr revIDLastSave="0" documentId="13_ncr:1_{AC9523F4-2054-4382-A8F3-635C54FDF1BC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lha2" sheetId="2" state="hidden" r:id="rId1"/>
    <sheet name="E2" sheetId="6" r:id="rId2"/>
  </sheets>
  <definedNames>
    <definedName name="_xlnm.Print_Area" localSheetId="1">'E2'!$B$1:$V$77</definedName>
  </definedNames>
  <calcPr calcId="191029"/>
</workbook>
</file>

<file path=xl/calcChain.xml><?xml version="1.0" encoding="utf-8"?>
<calcChain xmlns="http://schemas.openxmlformats.org/spreadsheetml/2006/main">
  <c r="H65" i="6" l="1"/>
  <c r="AD83" i="6"/>
  <c r="AC83" i="6"/>
  <c r="AB83" i="6"/>
  <c r="AA83" i="6"/>
  <c r="Z83" i="6"/>
  <c r="AD82" i="6"/>
  <c r="AC82" i="6"/>
  <c r="AB82" i="6"/>
  <c r="AA82" i="6"/>
  <c r="Z82" i="6"/>
  <c r="AD81" i="6"/>
  <c r="AC81" i="6"/>
  <c r="AB81" i="6"/>
  <c r="AA81" i="6"/>
  <c r="Z81" i="6"/>
  <c r="AD80" i="6"/>
  <c r="AC80" i="6"/>
  <c r="AB80" i="6"/>
  <c r="AA80" i="6"/>
  <c r="Z80" i="6"/>
  <c r="AD79" i="6"/>
  <c r="AC79" i="6"/>
  <c r="AB79" i="6"/>
  <c r="AA79" i="6"/>
  <c r="Z79" i="6"/>
  <c r="AD78" i="6"/>
  <c r="AC78" i="6"/>
  <c r="AB78" i="6"/>
  <c r="AA78" i="6"/>
  <c r="Z78" i="6"/>
  <c r="AD77" i="6"/>
  <c r="AC77" i="6"/>
  <c r="AB77" i="6"/>
  <c r="AA77" i="6"/>
  <c r="Z77" i="6"/>
  <c r="AD76" i="6"/>
  <c r="AC76" i="6"/>
  <c r="AB76" i="6"/>
  <c r="AA76" i="6"/>
  <c r="Z76" i="6"/>
  <c r="AD75" i="6"/>
  <c r="AC75" i="6"/>
  <c r="AB75" i="6"/>
  <c r="AA75" i="6"/>
  <c r="Z75" i="6"/>
  <c r="AD74" i="6"/>
  <c r="AC74" i="6"/>
  <c r="AB74" i="6"/>
  <c r="AA74" i="6"/>
  <c r="Z74" i="6"/>
  <c r="AD73" i="6"/>
  <c r="AC73" i="6"/>
  <c r="AB73" i="6"/>
  <c r="AA73" i="6"/>
  <c r="Z73" i="6"/>
  <c r="AD72" i="6"/>
  <c r="AC72" i="6"/>
  <c r="AB72" i="6"/>
  <c r="AA72" i="6"/>
  <c r="Z72" i="6"/>
  <c r="AG69" i="6"/>
  <c r="AI69" i="6"/>
  <c r="AF69" i="6"/>
  <c r="AE69" i="6"/>
  <c r="AD69" i="6"/>
  <c r="AC69" i="6"/>
  <c r="AB69" i="6"/>
  <c r="AA69" i="6"/>
  <c r="Z69" i="6"/>
  <c r="Y69" i="6"/>
  <c r="AH69" i="6"/>
  <c r="AJ69" i="6"/>
  <c r="L51" i="6"/>
  <c r="K51" i="6"/>
  <c r="L49" i="6"/>
  <c r="K49" i="6"/>
  <c r="L48" i="6"/>
  <c r="K48" i="6"/>
  <c r="L46" i="6"/>
  <c r="K46" i="6"/>
  <c r="L45" i="6"/>
  <c r="K45" i="6"/>
  <c r="L44" i="6"/>
  <c r="K44" i="6"/>
  <c r="L43" i="6"/>
  <c r="K43" i="6"/>
  <c r="L40" i="6"/>
  <c r="K40" i="6"/>
  <c r="AH39" i="6"/>
  <c r="AJ39" i="6"/>
  <c r="L39" i="6"/>
  <c r="K39" i="6"/>
  <c r="AH38" i="6"/>
  <c r="AJ38" i="6"/>
  <c r="AH37" i="6"/>
  <c r="AH36" i="6"/>
  <c r="L35" i="6"/>
  <c r="K35" i="6"/>
  <c r="K34" i="6"/>
  <c r="L33" i="6"/>
  <c r="K33" i="6"/>
  <c r="AH32" i="6"/>
  <c r="AJ32" i="6"/>
  <c r="L32" i="6"/>
  <c r="AH31" i="6"/>
  <c r="AJ31" i="6"/>
  <c r="K31" i="6"/>
  <c r="AH30" i="6"/>
  <c r="L30" i="6"/>
  <c r="AH29" i="6"/>
  <c r="L29" i="6"/>
  <c r="K29" i="6"/>
  <c r="L28" i="6"/>
  <c r="L27" i="6"/>
  <c r="K27" i="6"/>
  <c r="L26" i="6"/>
  <c r="K26" i="6"/>
  <c r="AH25" i="6"/>
  <c r="AJ25" i="6"/>
  <c r="K25" i="6"/>
  <c r="AH24" i="6"/>
  <c r="AJ24" i="6"/>
  <c r="L24" i="6"/>
  <c r="AH23" i="6"/>
  <c r="L23" i="6"/>
  <c r="AH22" i="6"/>
  <c r="L22" i="6"/>
  <c r="K21" i="6"/>
  <c r="L21" i="6"/>
  <c r="L20" i="6"/>
  <c r="K20" i="6"/>
  <c r="L19" i="6"/>
  <c r="K19" i="6"/>
  <c r="AH18" i="6"/>
  <c r="AJ18" i="6"/>
  <c r="K18" i="6"/>
  <c r="L18" i="6"/>
  <c r="AH17" i="6"/>
  <c r="AJ17" i="6"/>
  <c r="L17" i="6"/>
  <c r="K17" i="6"/>
  <c r="AH16" i="6"/>
  <c r="L16" i="6"/>
  <c r="K16" i="6"/>
  <c r="AH15" i="6"/>
  <c r="L14" i="6"/>
  <c r="K14" i="6"/>
  <c r="L13" i="6"/>
  <c r="K12" i="6"/>
  <c r="L12" i="6"/>
  <c r="AH11" i="6"/>
  <c r="AJ11" i="6"/>
  <c r="K11" i="6"/>
  <c r="L11" i="6"/>
  <c r="AH10" i="6"/>
  <c r="AJ10" i="6"/>
  <c r="L10" i="6"/>
  <c r="K10" i="6"/>
  <c r="AH9" i="6"/>
  <c r="L9" i="6"/>
  <c r="K9" i="6"/>
  <c r="AH8" i="6"/>
  <c r="L8" i="6"/>
  <c r="K8" i="6"/>
  <c r="L7" i="6"/>
  <c r="K7" i="6"/>
  <c r="K6" i="6"/>
  <c r="L34" i="6"/>
  <c r="K23" i="6"/>
  <c r="K30" i="6"/>
  <c r="K13" i="6"/>
  <c r="L25" i="6"/>
  <c r="K28" i="6"/>
  <c r="K32" i="6"/>
  <c r="K22" i="6"/>
  <c r="K15" i="6"/>
  <c r="K24" i="6"/>
  <c r="Z17" i="6"/>
  <c r="L31" i="6"/>
  <c r="AD17" i="6"/>
  <c r="L15" i="6"/>
  <c r="AL11" i="6"/>
  <c r="L6" i="6"/>
  <c r="AD8" i="6"/>
  <c r="Y9" i="6"/>
  <c r="AC9" i="6"/>
  <c r="Y10" i="6"/>
  <c r="AC10" i="6"/>
  <c r="Y11" i="6"/>
  <c r="AC11" i="6"/>
  <c r="AD15" i="6"/>
  <c r="Y16" i="6"/>
  <c r="AC16" i="6"/>
  <c r="AC39" i="6"/>
  <c r="Y39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69" i="6"/>
  <c r="Z15" i="6"/>
  <c r="Z37" i="6"/>
  <c r="AE17" i="6"/>
  <c r="Z16" i="6"/>
  <c r="Z11" i="6"/>
  <c r="Z10" i="6"/>
  <c r="Z9" i="6"/>
  <c r="Z23" i="6"/>
  <c r="AE38" i="6"/>
  <c r="Z30" i="6"/>
  <c r="AE23" i="6"/>
  <c r="AE37" i="6"/>
  <c r="Z22" i="6"/>
  <c r="Z29" i="6"/>
  <c r="Z25" i="6"/>
  <c r="Z8" i="6"/>
  <c r="Z31" i="6"/>
  <c r="Z36" i="6"/>
  <c r="AE36" i="6"/>
  <c r="AE15" i="6"/>
  <c r="AE8" i="6"/>
  <c r="AE22" i="6"/>
  <c r="AE25" i="6"/>
  <c r="Z24" i="6"/>
  <c r="Z18" i="6"/>
  <c r="Z32" i="6"/>
  <c r="Z39" i="6"/>
  <c r="Z38" i="6"/>
  <c r="AE18" i="6"/>
  <c r="AE32" i="6"/>
  <c r="AN69" i="6"/>
  <c r="AE29" i="6"/>
  <c r="AE30" i="6"/>
  <c r="AE31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A17" i="6"/>
  <c r="AF17" i="6"/>
  <c r="AB15" i="6"/>
  <c r="AB8" i="6"/>
  <c r="AE24" i="6"/>
  <c r="AE39" i="6"/>
  <c r="AE16" i="6"/>
  <c r="AE11" i="6"/>
  <c r="AE10" i="6"/>
  <c r="AE9" i="6"/>
  <c r="AA16" i="6"/>
  <c r="AF16" i="6"/>
  <c r="AI16" i="6"/>
  <c r="AA8" i="6"/>
  <c r="AF8" i="6"/>
  <c r="AI8" i="6"/>
  <c r="AA15" i="6"/>
  <c r="AF15" i="6"/>
  <c r="AI15" i="6"/>
  <c r="AA24" i="6"/>
  <c r="AF24" i="6"/>
  <c r="AK24" i="6"/>
  <c r="AA11" i="6"/>
  <c r="AF11" i="6"/>
  <c r="AK11" i="6"/>
  <c r="AA10" i="6"/>
  <c r="AF10" i="6"/>
  <c r="AI10" i="6"/>
  <c r="AA22" i="6"/>
  <c r="AF22" i="6"/>
  <c r="AI22" i="6"/>
  <c r="AA9" i="6"/>
  <c r="AF9" i="6"/>
  <c r="AI9" i="6"/>
  <c r="AA37" i="6"/>
  <c r="AF37" i="6"/>
  <c r="AI37" i="6"/>
  <c r="AA23" i="6"/>
  <c r="AF23" i="6"/>
  <c r="AI23" i="6"/>
  <c r="AA30" i="6"/>
  <c r="AF30" i="6"/>
  <c r="AI30" i="6"/>
  <c r="AA29" i="6"/>
  <c r="AF29" i="6"/>
  <c r="AI29" i="6"/>
  <c r="AA36" i="6"/>
  <c r="AF36" i="6"/>
  <c r="AI36" i="6"/>
  <c r="AA38" i="6"/>
  <c r="AF38" i="6"/>
  <c r="AI38" i="6"/>
  <c r="AA25" i="6"/>
  <c r="AF25" i="6"/>
  <c r="AM25" i="6"/>
  <c r="AA31" i="6"/>
  <c r="AF31" i="6"/>
  <c r="AI31" i="6"/>
  <c r="AA32" i="6"/>
  <c r="AF32" i="6"/>
  <c r="AI32" i="6"/>
  <c r="AA18" i="6"/>
  <c r="AF18" i="6"/>
  <c r="AI18" i="6"/>
  <c r="AA39" i="6"/>
  <c r="AF39" i="6"/>
  <c r="AI39" i="6"/>
  <c r="AI17" i="6"/>
  <c r="AK17" i="6"/>
  <c r="AP69" i="6"/>
  <c r="AJ16" i="6"/>
  <c r="AK16" i="6"/>
  <c r="AI24" i="6"/>
  <c r="AM11" i="6"/>
  <c r="AI11" i="6"/>
  <c r="AK10" i="6"/>
  <c r="AJ8" i="6"/>
  <c r="AK8" i="6"/>
  <c r="AJ9" i="6"/>
  <c r="AK9" i="6"/>
  <c r="AJ22" i="6"/>
  <c r="AK22" i="6"/>
  <c r="AL24" i="6"/>
  <c r="AM24" i="6"/>
  <c r="AJ15" i="6"/>
  <c r="AK15" i="6"/>
  <c r="AL17" i="6"/>
  <c r="AJ36" i="6"/>
  <c r="AK36" i="6"/>
  <c r="AI25" i="6"/>
  <c r="AJ23" i="6"/>
  <c r="AK23" i="6"/>
  <c r="AJ29" i="6"/>
  <c r="AK29" i="6"/>
  <c r="AJ30" i="6"/>
  <c r="AK30" i="6"/>
  <c r="AK25" i="6"/>
  <c r="AJ37" i="6"/>
  <c r="AL37" i="6"/>
  <c r="AN37" i="6"/>
  <c r="AO37" i="6"/>
  <c r="AK38" i="6"/>
  <c r="AK31" i="6"/>
  <c r="AK18" i="6"/>
  <c r="AM32" i="6"/>
  <c r="AK32" i="6"/>
  <c r="AM39" i="6"/>
  <c r="AK39" i="6"/>
  <c r="AM18" i="6"/>
  <c r="AL16" i="6"/>
  <c r="AN16" i="6"/>
  <c r="AO16" i="6"/>
  <c r="AL10" i="6"/>
  <c r="AM10" i="6"/>
  <c r="AL23" i="6"/>
  <c r="AM23" i="6"/>
  <c r="AL22" i="6"/>
  <c r="AM22" i="6"/>
  <c r="AN25" i="6"/>
  <c r="AP25" i="6"/>
  <c r="AQ25" i="6"/>
  <c r="AL8" i="6"/>
  <c r="AM8" i="6"/>
  <c r="AN8" i="6"/>
  <c r="AO8" i="6"/>
  <c r="AW8" i="6"/>
  <c r="BF8" i="6"/>
  <c r="AL9" i="6"/>
  <c r="AM9" i="6"/>
  <c r="AL15" i="6"/>
  <c r="AM15" i="6"/>
  <c r="AN18" i="6"/>
  <c r="AP18" i="6"/>
  <c r="AQ18" i="6"/>
  <c r="AL36" i="6"/>
  <c r="AM36" i="6"/>
  <c r="AN36" i="6"/>
  <c r="AV36" i="6"/>
  <c r="AX36" i="6"/>
  <c r="AL38" i="6"/>
  <c r="AM38" i="6"/>
  <c r="AL30" i="6"/>
  <c r="AN30" i="6"/>
  <c r="AO30" i="6"/>
  <c r="AL29" i="6"/>
  <c r="AM29" i="6"/>
  <c r="AN32" i="6"/>
  <c r="AP32" i="6"/>
  <c r="AQ32" i="6"/>
  <c r="AM37" i="6"/>
  <c r="AK37" i="6"/>
  <c r="AL31" i="6"/>
  <c r="AM31" i="6"/>
  <c r="AN24" i="6"/>
  <c r="AO24" i="6"/>
  <c r="AN17" i="6"/>
  <c r="AO17" i="6"/>
  <c r="AM17" i="6"/>
  <c r="AP17" i="6"/>
  <c r="AR17" i="6"/>
  <c r="AS17" i="6"/>
  <c r="AM16" i="6"/>
  <c r="AN10" i="6"/>
  <c r="AO10" i="6"/>
  <c r="AV8" i="6"/>
  <c r="AX8" i="6"/>
  <c r="AN11" i="6"/>
  <c r="AO11" i="6"/>
  <c r="AN23" i="6"/>
  <c r="AO23" i="6"/>
  <c r="AP23" i="6"/>
  <c r="AQ23" i="6"/>
  <c r="AR23" i="6"/>
  <c r="AS23" i="6"/>
  <c r="AW23" i="6"/>
  <c r="AO25" i="6"/>
  <c r="AN22" i="6"/>
  <c r="AV22" i="6"/>
  <c r="AX22" i="6"/>
  <c r="AN9" i="6"/>
  <c r="AO9" i="6"/>
  <c r="AN15" i="6"/>
  <c r="AV15" i="6"/>
  <c r="AX15" i="6"/>
  <c r="AN39" i="6"/>
  <c r="AP39" i="6"/>
  <c r="AQ39" i="6"/>
  <c r="AN38" i="6"/>
  <c r="AO38" i="6"/>
  <c r="AP38" i="6"/>
  <c r="AQ38" i="6"/>
  <c r="AM30" i="6"/>
  <c r="AN29" i="6"/>
  <c r="AO29" i="6"/>
  <c r="AW29" i="6"/>
  <c r="BF29" i="6"/>
  <c r="AO18" i="6"/>
  <c r="AN31" i="6"/>
  <c r="AO31" i="6"/>
  <c r="AP31" i="6"/>
  <c r="AR31" i="6"/>
  <c r="AS31" i="6"/>
  <c r="AO32" i="6"/>
  <c r="AO36" i="6"/>
  <c r="AW36" i="6"/>
  <c r="BF36" i="6"/>
  <c r="AP16" i="6"/>
  <c r="AQ16" i="6"/>
  <c r="AR16" i="6"/>
  <c r="AQ17" i="6"/>
  <c r="AP10" i="6"/>
  <c r="AR10" i="6"/>
  <c r="AS10" i="6"/>
  <c r="AP11" i="6"/>
  <c r="AQ11" i="6"/>
  <c r="AP24" i="6"/>
  <c r="AR24" i="6"/>
  <c r="AS24" i="6"/>
  <c r="AP9" i="6"/>
  <c r="AQ9" i="6"/>
  <c r="AP37" i="6"/>
  <c r="AQ37" i="6"/>
  <c r="AR37" i="6"/>
  <c r="AS37" i="6"/>
  <c r="AW37" i="6"/>
  <c r="AO22" i="6"/>
  <c r="AW22" i="6"/>
  <c r="BF22" i="6"/>
  <c r="AR38" i="6"/>
  <c r="AS38" i="6"/>
  <c r="AO15" i="6"/>
  <c r="AW15" i="6"/>
  <c r="BF15" i="6"/>
  <c r="AO39" i="6"/>
  <c r="AV29" i="6"/>
  <c r="AX29" i="6"/>
  <c r="AR25" i="6"/>
  <c r="AS25" i="6"/>
  <c r="AV23" i="6"/>
  <c r="AX23" i="6"/>
  <c r="AQ31" i="6"/>
  <c r="AP30" i="6"/>
  <c r="AQ30" i="6"/>
  <c r="AR30" i="6"/>
  <c r="AS30" i="6"/>
  <c r="AW30" i="6"/>
  <c r="AS16" i="6"/>
  <c r="AW16" i="6"/>
  <c r="AV16" i="6"/>
  <c r="AX16" i="6"/>
  <c r="AR18" i="6"/>
  <c r="AS18" i="6"/>
  <c r="AT18" i="6"/>
  <c r="AQ10" i="6"/>
  <c r="AR11" i="6"/>
  <c r="AS11" i="6"/>
  <c r="AT10" i="6"/>
  <c r="AV10" i="6"/>
  <c r="AR9" i="6"/>
  <c r="AV9" i="6"/>
  <c r="AX9" i="6"/>
  <c r="AQ24" i="6"/>
  <c r="AR39" i="6"/>
  <c r="AS39" i="6"/>
  <c r="AT39" i="6"/>
  <c r="AY23" i="6"/>
  <c r="AZ23" i="6"/>
  <c r="BF23" i="6"/>
  <c r="AV37" i="6"/>
  <c r="AX37" i="6"/>
  <c r="AY37" i="6"/>
  <c r="AY22" i="6"/>
  <c r="BG22" i="6"/>
  <c r="BI22" i="6"/>
  <c r="BL22" i="6"/>
  <c r="AT24" i="6"/>
  <c r="AU24" i="6"/>
  <c r="AW24" i="6"/>
  <c r="AV30" i="6"/>
  <c r="AX30" i="6"/>
  <c r="AY30" i="6"/>
  <c r="BA30" i="6"/>
  <c r="AR32" i="6"/>
  <c r="AS32" i="6"/>
  <c r="AT32" i="6"/>
  <c r="AV32" i="6"/>
  <c r="AY32" i="6"/>
  <c r="AT17" i="6"/>
  <c r="AU17" i="6"/>
  <c r="AW17" i="6"/>
  <c r="AY16" i="6"/>
  <c r="AY15" i="6"/>
  <c r="BG15" i="6"/>
  <c r="BI15" i="6"/>
  <c r="AT25" i="6"/>
  <c r="AU18" i="6"/>
  <c r="AW18" i="6"/>
  <c r="AV18" i="6"/>
  <c r="AU10" i="6"/>
  <c r="AW10" i="6"/>
  <c r="AT38" i="6"/>
  <c r="AU38" i="6"/>
  <c r="AW38" i="6"/>
  <c r="AS9" i="6"/>
  <c r="AW9" i="6"/>
  <c r="AY8" i="6"/>
  <c r="BG8" i="6"/>
  <c r="BI8" i="6"/>
  <c r="BK8" i="6"/>
  <c r="AT11" i="6"/>
  <c r="AU11" i="6"/>
  <c r="AW11" i="6"/>
  <c r="AU39" i="6"/>
  <c r="AW39" i="6"/>
  <c r="AV39" i="6"/>
  <c r="AY39" i="6"/>
  <c r="BB39" i="6"/>
  <c r="BA23" i="6"/>
  <c r="AY36" i="6"/>
  <c r="BG36" i="6"/>
  <c r="BI36" i="6"/>
  <c r="BL36" i="6"/>
  <c r="BR22" i="6"/>
  <c r="AV24" i="6"/>
  <c r="AX24" i="6"/>
  <c r="BK22" i="6"/>
  <c r="BQ22" i="6"/>
  <c r="BJ22" i="6"/>
  <c r="BM22" i="6"/>
  <c r="BP22" i="6"/>
  <c r="BO22" i="6"/>
  <c r="BN22" i="6"/>
  <c r="AZ30" i="6"/>
  <c r="BF30" i="6"/>
  <c r="AY29" i="6"/>
  <c r="BG29" i="6"/>
  <c r="BI29" i="6"/>
  <c r="BQ29" i="6"/>
  <c r="AT31" i="6"/>
  <c r="AU31" i="6"/>
  <c r="AW31" i="6"/>
  <c r="AX32" i="6"/>
  <c r="AU32" i="6"/>
  <c r="AW32" i="6"/>
  <c r="AV17" i="6"/>
  <c r="AY17" i="6"/>
  <c r="BA32" i="6"/>
  <c r="BB32" i="6"/>
  <c r="AZ32" i="6"/>
  <c r="AY18" i="6"/>
  <c r="AX18" i="6"/>
  <c r="AU25" i="6"/>
  <c r="AW25" i="6"/>
  <c r="AV25" i="6"/>
  <c r="BA16" i="6"/>
  <c r="AZ16" i="6"/>
  <c r="BA37" i="6"/>
  <c r="AZ37" i="6"/>
  <c r="BQ15" i="6"/>
  <c r="BO15" i="6"/>
  <c r="BM15" i="6"/>
  <c r="BK15" i="6"/>
  <c r="BR15" i="6"/>
  <c r="BP15" i="6"/>
  <c r="BN15" i="6"/>
  <c r="BL15" i="6"/>
  <c r="BJ15" i="6"/>
  <c r="AY10" i="6"/>
  <c r="AX10" i="6"/>
  <c r="AV11" i="6"/>
  <c r="AY11" i="6"/>
  <c r="BA11" i="6"/>
  <c r="AY9" i="6"/>
  <c r="AZ9" i="6"/>
  <c r="BF9" i="6"/>
  <c r="AV38" i="6"/>
  <c r="AX38" i="6"/>
  <c r="BA39" i="6"/>
  <c r="AZ39" i="6"/>
  <c r="AX39" i="6"/>
  <c r="BJ8" i="6"/>
  <c r="BM8" i="6"/>
  <c r="BQ8" i="6"/>
  <c r="BN8" i="6"/>
  <c r="BP8" i="6"/>
  <c r="BL8" i="6"/>
  <c r="BR8" i="6"/>
  <c r="BO8" i="6"/>
  <c r="BM36" i="6"/>
  <c r="BO36" i="6"/>
  <c r="BQ36" i="6"/>
  <c r="BR36" i="6"/>
  <c r="BK36" i="6"/>
  <c r="BJ36" i="6"/>
  <c r="BN36" i="6"/>
  <c r="BP36" i="6"/>
  <c r="AY24" i="6"/>
  <c r="AZ24" i="6"/>
  <c r="BS22" i="6"/>
  <c r="BT22" i="6"/>
  <c r="BN29" i="6"/>
  <c r="BL29" i="6"/>
  <c r="BP29" i="6"/>
  <c r="BJ29" i="6"/>
  <c r="BR29" i="6"/>
  <c r="BS29" i="6"/>
  <c r="BM29" i="6"/>
  <c r="BK29" i="6"/>
  <c r="BO29" i="6"/>
  <c r="AV31" i="6"/>
  <c r="AX31" i="6"/>
  <c r="AX17" i="6"/>
  <c r="BA10" i="6"/>
  <c r="AZ10" i="6"/>
  <c r="BS15" i="6"/>
  <c r="BT15" i="6"/>
  <c r="BF16" i="6"/>
  <c r="AY25" i="6"/>
  <c r="AX25" i="6"/>
  <c r="BD39" i="6"/>
  <c r="BC39" i="6"/>
  <c r="BF37" i="6"/>
  <c r="BA18" i="6"/>
  <c r="BB18" i="6"/>
  <c r="AZ18" i="6"/>
  <c r="BC32" i="6"/>
  <c r="BD32" i="6"/>
  <c r="AZ17" i="6"/>
  <c r="BA17" i="6"/>
  <c r="AX11" i="6"/>
  <c r="AZ11" i="6"/>
  <c r="BB11" i="6"/>
  <c r="BC11" i="6"/>
  <c r="BT36" i="6"/>
  <c r="AY38" i="6"/>
  <c r="AZ38" i="6"/>
  <c r="BA9" i="6"/>
  <c r="BB9" i="6"/>
  <c r="BG9" i="6"/>
  <c r="BI9" i="6"/>
  <c r="BT8" i="6"/>
  <c r="BS36" i="6"/>
  <c r="BS8" i="6"/>
  <c r="BA24" i="6"/>
  <c r="BB24" i="6"/>
  <c r="BT29" i="6"/>
  <c r="AY31" i="6"/>
  <c r="BA31" i="6"/>
  <c r="BB17" i="6"/>
  <c r="BC17" i="6"/>
  <c r="BC18" i="6"/>
  <c r="BD18" i="6"/>
  <c r="BA25" i="6"/>
  <c r="BB25" i="6"/>
  <c r="AZ25" i="6"/>
  <c r="BB16" i="6"/>
  <c r="BG16" i="6"/>
  <c r="BI16" i="6"/>
  <c r="BD11" i="6"/>
  <c r="BA38" i="6"/>
  <c r="BB37" i="6"/>
  <c r="BG37" i="6"/>
  <c r="BI37" i="6"/>
  <c r="BQ37" i="6"/>
  <c r="BB23" i="6"/>
  <c r="BG23" i="6"/>
  <c r="BI23" i="6"/>
  <c r="BM23" i="6"/>
  <c r="BB10" i="6"/>
  <c r="BD10" i="6"/>
  <c r="AZ31" i="6"/>
  <c r="BB30" i="6"/>
  <c r="BG30" i="6"/>
  <c r="BI30" i="6"/>
  <c r="BN30" i="6"/>
  <c r="BD17" i="6"/>
  <c r="BE18" i="6"/>
  <c r="BQ9" i="6"/>
  <c r="BO9" i="6"/>
  <c r="BM9" i="6"/>
  <c r="BK9" i="6"/>
  <c r="BR9" i="6"/>
  <c r="BP9" i="6"/>
  <c r="BN9" i="6"/>
  <c r="BL9" i="6"/>
  <c r="BJ9" i="6"/>
  <c r="BC25" i="6"/>
  <c r="BD25" i="6"/>
  <c r="BQ16" i="6"/>
  <c r="BO16" i="6"/>
  <c r="BM16" i="6"/>
  <c r="BK16" i="6"/>
  <c r="BR16" i="6"/>
  <c r="BP16" i="6"/>
  <c r="BN16" i="6"/>
  <c r="BL16" i="6"/>
  <c r="BJ16" i="6"/>
  <c r="BD24" i="6"/>
  <c r="BC24" i="6"/>
  <c r="BF17" i="6"/>
  <c r="BC10" i="6"/>
  <c r="BE11" i="6"/>
  <c r="BL37" i="6"/>
  <c r="BQ23" i="6"/>
  <c r="BJ23" i="6"/>
  <c r="BN23" i="6"/>
  <c r="BB38" i="6"/>
  <c r="BC38" i="6"/>
  <c r="BF38" i="6"/>
  <c r="BK23" i="6"/>
  <c r="BO23" i="6"/>
  <c r="BM37" i="6"/>
  <c r="BR37" i="6"/>
  <c r="BS37" i="6"/>
  <c r="BN37" i="6"/>
  <c r="BP37" i="6"/>
  <c r="BK37" i="6"/>
  <c r="BL23" i="6"/>
  <c r="BP23" i="6"/>
  <c r="BR23" i="6"/>
  <c r="BJ37" i="6"/>
  <c r="BO37" i="6"/>
  <c r="BP30" i="6"/>
  <c r="BJ30" i="6"/>
  <c r="BK30" i="6"/>
  <c r="BR30" i="6"/>
  <c r="BQ30" i="6"/>
  <c r="BM30" i="6"/>
  <c r="BL30" i="6"/>
  <c r="BB31" i="6"/>
  <c r="BC31" i="6"/>
  <c r="BF31" i="6"/>
  <c r="BO30" i="6"/>
  <c r="BE17" i="6"/>
  <c r="BG17" i="6"/>
  <c r="BI17" i="6"/>
  <c r="BO17" i="6"/>
  <c r="BG18" i="6"/>
  <c r="BI18" i="6"/>
  <c r="BF18" i="6"/>
  <c r="BS9" i="6"/>
  <c r="BT9" i="6"/>
  <c r="BE25" i="6"/>
  <c r="BF24" i="6"/>
  <c r="BE24" i="6"/>
  <c r="BG24" i="6"/>
  <c r="BI24" i="6"/>
  <c r="BS16" i="6"/>
  <c r="BT16" i="6"/>
  <c r="BF10" i="6"/>
  <c r="BS23" i="6"/>
  <c r="BE10" i="6"/>
  <c r="BG10" i="6"/>
  <c r="BI10" i="6"/>
  <c r="BM10" i="6"/>
  <c r="BD38" i="6"/>
  <c r="BE39" i="6"/>
  <c r="BT23" i="6"/>
  <c r="BT37" i="6"/>
  <c r="BU36" i="6"/>
  <c r="BW36" i="6"/>
  <c r="BT30" i="6"/>
  <c r="BS30" i="6"/>
  <c r="BD31" i="6"/>
  <c r="BE31" i="6"/>
  <c r="BG31" i="6"/>
  <c r="BI31" i="6"/>
  <c r="BM31" i="6"/>
  <c r="BJ17" i="6"/>
  <c r="BL17" i="6"/>
  <c r="BM17" i="6"/>
  <c r="BK17" i="6"/>
  <c r="BN17" i="6"/>
  <c r="BQ17" i="6"/>
  <c r="BR17" i="6"/>
  <c r="BP17" i="6"/>
  <c r="BU15" i="6"/>
  <c r="BU16" i="6"/>
  <c r="BQ24" i="6"/>
  <c r="BO24" i="6"/>
  <c r="BM24" i="6"/>
  <c r="BK24" i="6"/>
  <c r="BR24" i="6"/>
  <c r="BP24" i="6"/>
  <c r="BN24" i="6"/>
  <c r="BL24" i="6"/>
  <c r="BJ24" i="6"/>
  <c r="BG25" i="6"/>
  <c r="BI25" i="6"/>
  <c r="BF25" i="6"/>
  <c r="BG11" i="6"/>
  <c r="BI11" i="6"/>
  <c r="BF11" i="6"/>
  <c r="BU8" i="6"/>
  <c r="BU9" i="6"/>
  <c r="BR18" i="6"/>
  <c r="BP18" i="6"/>
  <c r="BN18" i="6"/>
  <c r="BL18" i="6"/>
  <c r="BJ18" i="6"/>
  <c r="BQ18" i="6"/>
  <c r="BO18" i="6"/>
  <c r="BM18" i="6"/>
  <c r="BK18" i="6"/>
  <c r="BO10" i="6"/>
  <c r="BE38" i="6"/>
  <c r="BG38" i="6"/>
  <c r="BI38" i="6"/>
  <c r="BM38" i="6"/>
  <c r="BN10" i="6"/>
  <c r="BQ10" i="6"/>
  <c r="BJ10" i="6"/>
  <c r="BP10" i="6"/>
  <c r="BK10" i="6"/>
  <c r="BR10" i="6"/>
  <c r="BU22" i="6"/>
  <c r="BV22" i="6"/>
  <c r="BL10" i="6"/>
  <c r="BU37" i="6"/>
  <c r="BW37" i="6"/>
  <c r="BV36" i="6"/>
  <c r="BG39" i="6"/>
  <c r="BI39" i="6"/>
  <c r="BL39" i="6"/>
  <c r="BF39" i="6"/>
  <c r="BU23" i="6"/>
  <c r="BW23" i="6"/>
  <c r="BU29" i="6"/>
  <c r="BV29" i="6"/>
  <c r="BU30" i="6"/>
  <c r="BW30" i="6"/>
  <c r="BO31" i="6"/>
  <c r="BP31" i="6"/>
  <c r="BJ31" i="6"/>
  <c r="BR31" i="6"/>
  <c r="BQ31" i="6"/>
  <c r="BL31" i="6"/>
  <c r="BK31" i="6"/>
  <c r="BN31" i="6"/>
  <c r="BE32" i="6"/>
  <c r="BF32" i="6"/>
  <c r="BT17" i="6"/>
  <c r="BS17" i="6"/>
  <c r="BT18" i="6"/>
  <c r="BS18" i="6"/>
  <c r="BR11" i="6"/>
  <c r="BP11" i="6"/>
  <c r="BN11" i="6"/>
  <c r="BL11" i="6"/>
  <c r="BJ11" i="6"/>
  <c r="BQ11" i="6"/>
  <c r="BO11" i="6"/>
  <c r="BM11" i="6"/>
  <c r="BK11" i="6"/>
  <c r="BW9" i="6"/>
  <c r="BV9" i="6"/>
  <c r="BS24" i="6"/>
  <c r="BT24" i="6"/>
  <c r="BW15" i="6"/>
  <c r="BV15" i="6"/>
  <c r="BW8" i="6"/>
  <c r="BV8" i="6"/>
  <c r="BR25" i="6"/>
  <c r="BP25" i="6"/>
  <c r="BN25" i="6"/>
  <c r="BL25" i="6"/>
  <c r="BJ25" i="6"/>
  <c r="BQ25" i="6"/>
  <c r="BO25" i="6"/>
  <c r="BM25" i="6"/>
  <c r="BK25" i="6"/>
  <c r="BW16" i="6"/>
  <c r="BV16" i="6"/>
  <c r="BS10" i="6"/>
  <c r="BT10" i="6"/>
  <c r="BQ38" i="6"/>
  <c r="BO38" i="6"/>
  <c r="BN38" i="6"/>
  <c r="BP38" i="6"/>
  <c r="BR38" i="6"/>
  <c r="BW22" i="6"/>
  <c r="BK38" i="6"/>
  <c r="BL38" i="6"/>
  <c r="BJ38" i="6"/>
  <c r="BV37" i="6"/>
  <c r="BK39" i="6"/>
  <c r="BN39" i="6"/>
  <c r="BO39" i="6"/>
  <c r="BP39" i="6"/>
  <c r="BR39" i="6"/>
  <c r="BQ39" i="6"/>
  <c r="BJ39" i="6"/>
  <c r="BM39" i="6"/>
  <c r="BV23" i="6"/>
  <c r="BV30" i="6"/>
  <c r="BT31" i="6"/>
  <c r="BW29" i="6"/>
  <c r="BS31" i="6"/>
  <c r="BG32" i="6"/>
  <c r="BI32" i="6"/>
  <c r="BU17" i="6"/>
  <c r="BV17" i="6"/>
  <c r="BU18" i="6"/>
  <c r="BV18" i="6"/>
  <c r="BT25" i="6"/>
  <c r="BS25" i="6"/>
  <c r="BT11" i="6"/>
  <c r="BS11" i="6"/>
  <c r="BT38" i="6"/>
  <c r="BS38" i="6"/>
  <c r="BS39" i="6"/>
  <c r="BT39" i="6"/>
  <c r="BR32" i="6"/>
  <c r="BL32" i="6"/>
  <c r="BO32" i="6"/>
  <c r="BN32" i="6"/>
  <c r="BM32" i="6"/>
  <c r="BQ32" i="6"/>
  <c r="BP32" i="6"/>
  <c r="BJ32" i="6"/>
  <c r="BK32" i="6"/>
  <c r="BW17" i="6"/>
  <c r="BX15" i="6"/>
  <c r="BZ15" i="6"/>
  <c r="BW18" i="6"/>
  <c r="BX16" i="6"/>
  <c r="BY16" i="6"/>
  <c r="BU24" i="6"/>
  <c r="BV24" i="6"/>
  <c r="BU10" i="6"/>
  <c r="BW10" i="6"/>
  <c r="BU25" i="6"/>
  <c r="BV25" i="6"/>
  <c r="BU11" i="6"/>
  <c r="BU39" i="6"/>
  <c r="BW39" i="6"/>
  <c r="BU38" i="6"/>
  <c r="BW38" i="6"/>
  <c r="BT32" i="6"/>
  <c r="BS32" i="6"/>
  <c r="BW24" i="6"/>
  <c r="BX22" i="6"/>
  <c r="BX18" i="6"/>
  <c r="BZ18" i="6"/>
  <c r="BX17" i="6"/>
  <c r="BZ17" i="6"/>
  <c r="BZ16" i="6"/>
  <c r="BV10" i="6"/>
  <c r="BX10" i="6"/>
  <c r="BY15" i="6"/>
  <c r="BW25" i="6"/>
  <c r="BX23" i="6"/>
  <c r="BV11" i="6"/>
  <c r="BW11" i="6"/>
  <c r="BV38" i="6"/>
  <c r="BX36" i="6"/>
  <c r="BV39" i="6"/>
  <c r="BX37" i="6"/>
  <c r="BZ37" i="6"/>
  <c r="BU32" i="6"/>
  <c r="BU31" i="6"/>
  <c r="BY17" i="6"/>
  <c r="CA16" i="6"/>
  <c r="CB16" i="6"/>
  <c r="BX8" i="6"/>
  <c r="BZ8" i="6"/>
  <c r="BX24" i="6"/>
  <c r="BY24" i="6"/>
  <c r="BY18" i="6"/>
  <c r="CA18" i="6"/>
  <c r="BX25" i="6"/>
  <c r="BY25" i="6"/>
  <c r="BZ22" i="6"/>
  <c r="BY22" i="6"/>
  <c r="BZ10" i="6"/>
  <c r="BY10" i="6"/>
  <c r="BX9" i="6"/>
  <c r="BX11" i="6"/>
  <c r="BY23" i="6"/>
  <c r="BZ23" i="6"/>
  <c r="BZ36" i="6"/>
  <c r="BY36" i="6"/>
  <c r="BX38" i="6"/>
  <c r="BY38" i="6"/>
  <c r="BY37" i="6"/>
  <c r="BX39" i="6"/>
  <c r="BZ39" i="6"/>
  <c r="BY8" i="6"/>
  <c r="CA15" i="6"/>
  <c r="CC15" i="6"/>
  <c r="CA17" i="6"/>
  <c r="CB17" i="6"/>
  <c r="BV31" i="6"/>
  <c r="BW31" i="6"/>
  <c r="BW32" i="6"/>
  <c r="BV32" i="6"/>
  <c r="CD16" i="6"/>
  <c r="BZ24" i="6"/>
  <c r="CA23" i="6"/>
  <c r="BZ25" i="6"/>
  <c r="CA25" i="6"/>
  <c r="CC16" i="6"/>
  <c r="CD18" i="6"/>
  <c r="CB18" i="6"/>
  <c r="CC18" i="6"/>
  <c r="BY9" i="6"/>
  <c r="BZ9" i="6"/>
  <c r="BZ11" i="6"/>
  <c r="BY11" i="6"/>
  <c r="BY39" i="6"/>
  <c r="CA36" i="6"/>
  <c r="CB36" i="6"/>
  <c r="BZ38" i="6"/>
  <c r="CA37" i="6"/>
  <c r="CC37" i="6"/>
  <c r="CD15" i="6"/>
  <c r="CB15" i="6"/>
  <c r="BX29" i="6"/>
  <c r="BY29" i="6"/>
  <c r="CC17" i="6"/>
  <c r="CD17" i="6"/>
  <c r="BX31" i="6"/>
  <c r="BX30" i="6"/>
  <c r="BX32" i="6"/>
  <c r="CA24" i="6"/>
  <c r="CC24" i="6"/>
  <c r="CA22" i="6"/>
  <c r="CD22" i="6"/>
  <c r="CA8" i="6"/>
  <c r="CC8" i="6"/>
  <c r="CA11" i="6"/>
  <c r="CB11" i="6"/>
  <c r="CD25" i="6"/>
  <c r="CB25" i="6"/>
  <c r="CC25" i="6"/>
  <c r="CA9" i="6"/>
  <c r="CA10" i="6"/>
  <c r="CC23" i="6"/>
  <c r="CD23" i="6"/>
  <c r="CB23" i="6"/>
  <c r="CA39" i="6"/>
  <c r="CB39" i="6"/>
  <c r="CB37" i="6"/>
  <c r="CD37" i="6"/>
  <c r="CA38" i="6"/>
  <c r="CB38" i="6"/>
  <c r="CD36" i="6"/>
  <c r="CC36" i="6"/>
  <c r="CB24" i="6"/>
  <c r="CD24" i="6"/>
  <c r="CB22" i="6"/>
  <c r="BZ29" i="6"/>
  <c r="CE16" i="6"/>
  <c r="CG16" i="6"/>
  <c r="CE18" i="6"/>
  <c r="CF18" i="6"/>
  <c r="CE15" i="6"/>
  <c r="CH15" i="6"/>
  <c r="CE17" i="6"/>
  <c r="CG17" i="6"/>
  <c r="BZ30" i="6"/>
  <c r="BY30" i="6"/>
  <c r="BZ31" i="6"/>
  <c r="BY31" i="6"/>
  <c r="BZ32" i="6"/>
  <c r="BY32" i="6"/>
  <c r="CC22" i="6"/>
  <c r="CD11" i="6"/>
  <c r="CB8" i="6"/>
  <c r="CD8" i="6"/>
  <c r="CC11" i="6"/>
  <c r="CC9" i="6"/>
  <c r="CD9" i="6"/>
  <c r="CB9" i="6"/>
  <c r="CD10" i="6"/>
  <c r="CB10" i="6"/>
  <c r="CC10" i="6"/>
  <c r="CD39" i="6"/>
  <c r="CC39" i="6"/>
  <c r="CE37" i="6"/>
  <c r="CF37" i="6"/>
  <c r="CC38" i="6"/>
  <c r="CE36" i="6"/>
  <c r="CH36" i="6"/>
  <c r="CD38" i="6"/>
  <c r="CF15" i="6"/>
  <c r="CE24" i="6"/>
  <c r="CF24" i="6"/>
  <c r="CG15" i="6"/>
  <c r="CE23" i="6"/>
  <c r="CH23" i="6"/>
  <c r="CE25" i="6"/>
  <c r="CG25" i="6"/>
  <c r="CE22" i="6"/>
  <c r="CF22" i="6"/>
  <c r="CG18" i="6"/>
  <c r="CH16" i="6"/>
  <c r="CF16" i="6"/>
  <c r="CH18" i="6"/>
  <c r="CF17" i="6"/>
  <c r="CH17" i="6"/>
  <c r="CA30" i="6"/>
  <c r="CA29" i="6"/>
  <c r="CA32" i="6"/>
  <c r="CA31" i="6"/>
  <c r="CE9" i="6"/>
  <c r="CH9" i="6"/>
  <c r="CE8" i="6"/>
  <c r="CH8" i="6"/>
  <c r="CE11" i="6"/>
  <c r="CE10" i="6"/>
  <c r="CG37" i="6"/>
  <c r="CE38" i="6"/>
  <c r="CF38" i="6"/>
  <c r="CH37" i="6"/>
  <c r="CE39" i="6"/>
  <c r="CF39" i="6"/>
  <c r="CG36" i="6"/>
  <c r="CF36" i="6"/>
  <c r="CG24" i="6"/>
  <c r="CH24" i="6"/>
  <c r="CH22" i="6"/>
  <c r="CG22" i="6"/>
  <c r="CG23" i="6"/>
  <c r="CF25" i="6"/>
  <c r="CF23" i="6"/>
  <c r="CH25" i="6"/>
  <c r="CI16" i="6"/>
  <c r="CJ16" i="6"/>
  <c r="CI18" i="6"/>
  <c r="CL18" i="6"/>
  <c r="CI15" i="6"/>
  <c r="CL15" i="6"/>
  <c r="CI17" i="6"/>
  <c r="CK17" i="6"/>
  <c r="CB31" i="6"/>
  <c r="CC31" i="6"/>
  <c r="CD31" i="6"/>
  <c r="CD30" i="6"/>
  <c r="CB30" i="6"/>
  <c r="CC30" i="6"/>
  <c r="CD32" i="6"/>
  <c r="CC32" i="6"/>
  <c r="CB32" i="6"/>
  <c r="CC29" i="6"/>
  <c r="CD29" i="6"/>
  <c r="CB29" i="6"/>
  <c r="CF8" i="6"/>
  <c r="CG8" i="6"/>
  <c r="CG9" i="6"/>
  <c r="CF9" i="6"/>
  <c r="CH10" i="6"/>
  <c r="CF10" i="6"/>
  <c r="CG10" i="6"/>
  <c r="CH11" i="6"/>
  <c r="CF11" i="6"/>
  <c r="CG11" i="6"/>
  <c r="CH38" i="6"/>
  <c r="CG39" i="6"/>
  <c r="CG38" i="6"/>
  <c r="CH39" i="6"/>
  <c r="CI24" i="6"/>
  <c r="CL24" i="6"/>
  <c r="CI22" i="6"/>
  <c r="CK22" i="6"/>
  <c r="CK18" i="6"/>
  <c r="CJ17" i="6"/>
  <c r="CK16" i="6"/>
  <c r="CL16" i="6"/>
  <c r="CI23" i="6"/>
  <c r="CK23" i="6"/>
  <c r="CI25" i="6"/>
  <c r="CL25" i="6"/>
  <c r="CJ18" i="6"/>
  <c r="CK15" i="6"/>
  <c r="CJ15" i="6"/>
  <c r="CL17" i="6"/>
  <c r="CE31" i="6"/>
  <c r="CE32" i="6"/>
  <c r="CE30" i="6"/>
  <c r="CE29" i="6"/>
  <c r="CI8" i="6"/>
  <c r="CL8" i="6"/>
  <c r="CI11" i="6"/>
  <c r="CJ11" i="6"/>
  <c r="CI10" i="6"/>
  <c r="CL10" i="6"/>
  <c r="CI9" i="6"/>
  <c r="CI38" i="6"/>
  <c r="CJ38" i="6"/>
  <c r="CI37" i="6"/>
  <c r="CL37" i="6"/>
  <c r="CI36" i="6"/>
  <c r="CJ36" i="6"/>
  <c r="CI39" i="6"/>
  <c r="CK39" i="6"/>
  <c r="CJ24" i="6"/>
  <c r="CK24" i="6"/>
  <c r="CJ22" i="6"/>
  <c r="CL22" i="6"/>
  <c r="CJ23" i="6"/>
  <c r="CM17" i="6"/>
  <c r="CO17" i="6"/>
  <c r="CL23" i="6"/>
  <c r="CJ25" i="6"/>
  <c r="CK25" i="6"/>
  <c r="CM18" i="6"/>
  <c r="CO18" i="6"/>
  <c r="CM15" i="6"/>
  <c r="CQ15" i="6"/>
  <c r="CY15" i="6"/>
  <c r="CM16" i="6"/>
  <c r="CO16" i="6"/>
  <c r="CH29" i="6"/>
  <c r="CF29" i="6"/>
  <c r="CG29" i="6"/>
  <c r="CG31" i="6"/>
  <c r="CF31" i="6"/>
  <c r="CH31" i="6"/>
  <c r="CH30" i="6"/>
  <c r="CF30" i="6"/>
  <c r="CG30" i="6"/>
  <c r="CH32" i="6"/>
  <c r="CG32" i="6"/>
  <c r="CF32" i="6"/>
  <c r="CL11" i="6"/>
  <c r="CK8" i="6"/>
  <c r="CJ8" i="6"/>
  <c r="CK11" i="6"/>
  <c r="CJ10" i="6"/>
  <c r="CK10" i="6"/>
  <c r="CK9" i="6"/>
  <c r="CL9" i="6"/>
  <c r="CJ9" i="6"/>
  <c r="CL38" i="6"/>
  <c r="CK38" i="6"/>
  <c r="CJ37" i="6"/>
  <c r="CK37" i="6"/>
  <c r="CJ39" i="6"/>
  <c r="CK36" i="6"/>
  <c r="CL39" i="6"/>
  <c r="CL36" i="6"/>
  <c r="CM24" i="6"/>
  <c r="CQ24" i="6"/>
  <c r="CP17" i="6"/>
  <c r="CN17" i="6"/>
  <c r="CQ17" i="6"/>
  <c r="CU17" i="6"/>
  <c r="CM23" i="6"/>
  <c r="CO23" i="6"/>
  <c r="CT15" i="6"/>
  <c r="CO15" i="6"/>
  <c r="CS15" i="6"/>
  <c r="CN16" i="6"/>
  <c r="CM25" i="6"/>
  <c r="CO25" i="6"/>
  <c r="CM22" i="6"/>
  <c r="CN22" i="6"/>
  <c r="CP18" i="6"/>
  <c r="DB15" i="6"/>
  <c r="CN18" i="6"/>
  <c r="CQ18" i="6"/>
  <c r="DA18" i="6"/>
  <c r="CP16" i="6"/>
  <c r="CQ16" i="6"/>
  <c r="DB16" i="6"/>
  <c r="CV15" i="6"/>
  <c r="CU15" i="6"/>
  <c r="CX15" i="6"/>
  <c r="CW15" i="6"/>
  <c r="CP15" i="6"/>
  <c r="CN15" i="6"/>
  <c r="CR15" i="6"/>
  <c r="DA15" i="6"/>
  <c r="CI32" i="6"/>
  <c r="CI30" i="6"/>
  <c r="CI31" i="6"/>
  <c r="CI29" i="6"/>
  <c r="CM8" i="6"/>
  <c r="CP8" i="6"/>
  <c r="CM11" i="6"/>
  <c r="CO11" i="6"/>
  <c r="CM9" i="6"/>
  <c r="CM10" i="6"/>
  <c r="CM37" i="6"/>
  <c r="CQ37" i="6"/>
  <c r="CW37" i="6"/>
  <c r="CM36" i="6"/>
  <c r="CO36" i="6"/>
  <c r="CM38" i="6"/>
  <c r="CQ38" i="6"/>
  <c r="CY38" i="6"/>
  <c r="CM39" i="6"/>
  <c r="CQ39" i="6"/>
  <c r="DA39" i="6"/>
  <c r="CP24" i="6"/>
  <c r="CN24" i="6"/>
  <c r="CO24" i="6"/>
  <c r="CN23" i="6"/>
  <c r="CQ23" i="6"/>
  <c r="DB23" i="6"/>
  <c r="CP23" i="6"/>
  <c r="CQ25" i="6"/>
  <c r="CV25" i="6"/>
  <c r="CN25" i="6"/>
  <c r="CP25" i="6"/>
  <c r="CY17" i="6"/>
  <c r="CW17" i="6"/>
  <c r="CT17" i="6"/>
  <c r="CR17" i="6"/>
  <c r="DA17" i="6"/>
  <c r="CX17" i="6"/>
  <c r="CS17" i="6"/>
  <c r="CV17" i="6"/>
  <c r="DB17" i="6"/>
  <c r="CW18" i="6"/>
  <c r="CU18" i="6"/>
  <c r="CO22" i="6"/>
  <c r="CP22" i="6"/>
  <c r="CY18" i="6"/>
  <c r="CX18" i="6"/>
  <c r="CS18" i="6"/>
  <c r="CR18" i="6"/>
  <c r="CV18" i="6"/>
  <c r="CT18" i="6"/>
  <c r="CT16" i="6"/>
  <c r="DB18" i="6"/>
  <c r="CQ22" i="6"/>
  <c r="CV22" i="6"/>
  <c r="CW16" i="6"/>
  <c r="CU16" i="6"/>
  <c r="CS16" i="6"/>
  <c r="CV16" i="6"/>
  <c r="CY16" i="6"/>
  <c r="CR16" i="6"/>
  <c r="CX16" i="6"/>
  <c r="DA16" i="6"/>
  <c r="CJ29" i="6"/>
  <c r="CL29" i="6"/>
  <c r="CK29" i="6"/>
  <c r="CL30" i="6"/>
  <c r="CK30" i="6"/>
  <c r="CJ30" i="6"/>
  <c r="CL32" i="6"/>
  <c r="CJ32" i="6"/>
  <c r="CK32" i="6"/>
  <c r="CJ31" i="6"/>
  <c r="CL31" i="6"/>
  <c r="CK31" i="6"/>
  <c r="CQ8" i="6"/>
  <c r="DB8" i="6"/>
  <c r="CO8" i="6"/>
  <c r="CN8" i="6"/>
  <c r="CQ11" i="6"/>
  <c r="CT11" i="6"/>
  <c r="CN11" i="6"/>
  <c r="CP11" i="6"/>
  <c r="CQ9" i="6"/>
  <c r="CO9" i="6"/>
  <c r="CP9" i="6"/>
  <c r="CN9" i="6"/>
  <c r="DB24" i="6"/>
  <c r="CY24" i="6"/>
  <c r="CW24" i="6"/>
  <c r="CU24" i="6"/>
  <c r="CS24" i="6"/>
  <c r="DA24" i="6"/>
  <c r="CX24" i="6"/>
  <c r="CV24" i="6"/>
  <c r="CT24" i="6"/>
  <c r="CR24" i="6"/>
  <c r="CP10" i="6"/>
  <c r="CN10" i="6"/>
  <c r="CQ10" i="6"/>
  <c r="CO10" i="6"/>
  <c r="CU38" i="6"/>
  <c r="CV38" i="6"/>
  <c r="CN36" i="6"/>
  <c r="CR39" i="6"/>
  <c r="CT39" i="6"/>
  <c r="DA38" i="6"/>
  <c r="CO39" i="6"/>
  <c r="CQ36" i="6"/>
  <c r="CT36" i="6"/>
  <c r="CY39" i="6"/>
  <c r="CX39" i="6"/>
  <c r="CO38" i="6"/>
  <c r="CT38" i="6"/>
  <c r="CX38" i="6"/>
  <c r="CS37" i="6"/>
  <c r="DB37" i="6"/>
  <c r="CP39" i="6"/>
  <c r="CN39" i="6"/>
  <c r="DB38" i="6"/>
  <c r="CU39" i="6"/>
  <c r="CV23" i="6"/>
  <c r="CT37" i="6"/>
  <c r="CO37" i="6"/>
  <c r="CV37" i="6"/>
  <c r="CU37" i="6"/>
  <c r="CX37" i="6"/>
  <c r="CP36" i="6"/>
  <c r="CN37" i="6"/>
  <c r="CR37" i="6"/>
  <c r="CP37" i="6"/>
  <c r="CY37" i="6"/>
  <c r="DA37" i="6"/>
  <c r="CS38" i="6"/>
  <c r="CV39" i="6"/>
  <c r="CN38" i="6"/>
  <c r="DB39" i="6"/>
  <c r="CP38" i="6"/>
  <c r="CW38" i="6"/>
  <c r="CR38" i="6"/>
  <c r="CW39" i="6"/>
  <c r="CS39" i="6"/>
  <c r="DA23" i="6"/>
  <c r="CW23" i="6"/>
  <c r="CY23" i="6"/>
  <c r="CR23" i="6"/>
  <c r="CX23" i="6"/>
  <c r="CS23" i="6"/>
  <c r="CU23" i="6"/>
  <c r="CX25" i="6"/>
  <c r="CT23" i="6"/>
  <c r="CS25" i="6"/>
  <c r="CY25" i="6"/>
  <c r="DB25" i="6"/>
  <c r="CU25" i="6"/>
  <c r="CW25" i="6"/>
  <c r="DA25" i="6"/>
  <c r="CR25" i="6"/>
  <c r="CT25" i="6"/>
  <c r="CR8" i="6"/>
  <c r="CU8" i="6"/>
  <c r="CS22" i="6"/>
  <c r="CR22" i="6"/>
  <c r="CX22" i="6"/>
  <c r="CX8" i="6"/>
  <c r="CY8" i="6"/>
  <c r="CU22" i="6"/>
  <c r="DA22" i="6"/>
  <c r="CV8" i="6"/>
  <c r="CW8" i="6"/>
  <c r="DA8" i="6"/>
  <c r="DB22" i="6"/>
  <c r="CW22" i="6"/>
  <c r="CT22" i="6"/>
  <c r="CY22" i="6"/>
  <c r="DD15" i="6"/>
  <c r="DE15" i="6"/>
  <c r="CT8" i="6"/>
  <c r="CS8" i="6"/>
  <c r="CM31" i="6"/>
  <c r="CM30" i="6"/>
  <c r="CM29" i="6"/>
  <c r="CM32" i="6"/>
  <c r="CV11" i="6"/>
  <c r="CS11" i="6"/>
  <c r="CX11" i="6"/>
  <c r="CY11" i="6"/>
  <c r="DB11" i="6"/>
  <c r="CU11" i="6"/>
  <c r="CR11" i="6"/>
  <c r="DA11" i="6"/>
  <c r="CW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CR36" i="6"/>
  <c r="DB36" i="6"/>
  <c r="CX36" i="6"/>
  <c r="CW36" i="6"/>
  <c r="DA36" i="6"/>
  <c r="CU36" i="6"/>
  <c r="CV36" i="6"/>
  <c r="CY36" i="6"/>
  <c r="CS36" i="6"/>
  <c r="DD22" i="6"/>
  <c r="DF22" i="6"/>
  <c r="DH15" i="6"/>
  <c r="DJ15" i="6"/>
  <c r="DK15" i="6"/>
  <c r="DL15" i="6"/>
  <c r="DD16" i="6"/>
  <c r="DH16" i="6"/>
  <c r="DG15" i="6"/>
  <c r="DF15" i="6"/>
  <c r="DI15" i="6"/>
  <c r="CN32" i="6"/>
  <c r="CO32" i="6"/>
  <c r="CQ32" i="6"/>
  <c r="CP32" i="6"/>
  <c r="CO29" i="6"/>
  <c r="CN29" i="6"/>
  <c r="CP29" i="6"/>
  <c r="CQ29" i="6"/>
  <c r="CN30" i="6"/>
  <c r="CQ30" i="6"/>
  <c r="CP30" i="6"/>
  <c r="CO30" i="6"/>
  <c r="CO31" i="6"/>
  <c r="CQ31" i="6"/>
  <c r="CN31" i="6"/>
  <c r="CP31" i="6"/>
  <c r="DD8" i="6"/>
  <c r="DI8" i="6"/>
  <c r="DD36" i="6"/>
  <c r="DF36" i="6"/>
  <c r="DD23" i="6"/>
  <c r="DK23" i="6"/>
  <c r="DL22" i="6"/>
  <c r="DJ22" i="6"/>
  <c r="DE22" i="6"/>
  <c r="DK22" i="6"/>
  <c r="DH22" i="6"/>
  <c r="DG22" i="6"/>
  <c r="DI22" i="6"/>
  <c r="DK16" i="6"/>
  <c r="DJ16" i="6"/>
  <c r="DE16" i="6"/>
  <c r="DF16" i="6"/>
  <c r="DD17" i="6"/>
  <c r="DG16" i="6"/>
  <c r="DI16" i="6"/>
  <c r="DL16" i="6"/>
  <c r="CW29" i="6"/>
  <c r="CX29" i="6"/>
  <c r="DB29" i="6"/>
  <c r="CS29" i="6"/>
  <c r="CT29" i="6"/>
  <c r="CU29" i="6"/>
  <c r="CY29" i="6"/>
  <c r="DA29" i="6"/>
  <c r="CR29" i="6"/>
  <c r="CV29" i="6"/>
  <c r="CV32" i="6"/>
  <c r="CY32" i="6"/>
  <c r="CW32" i="6"/>
  <c r="DA32" i="6"/>
  <c r="CR32" i="6"/>
  <c r="CU32" i="6"/>
  <c r="CX32" i="6"/>
  <c r="DB32" i="6"/>
  <c r="CS32" i="6"/>
  <c r="CT32" i="6"/>
  <c r="DB31" i="6"/>
  <c r="CS31" i="6"/>
  <c r="CT31" i="6"/>
  <c r="DA31" i="6"/>
  <c r="CW31" i="6"/>
  <c r="CX31" i="6"/>
  <c r="CY31" i="6"/>
  <c r="CR31" i="6"/>
  <c r="CU31" i="6"/>
  <c r="CV31" i="6"/>
  <c r="CV30" i="6"/>
  <c r="CY30" i="6"/>
  <c r="DA30" i="6"/>
  <c r="CR30" i="6"/>
  <c r="CU30" i="6"/>
  <c r="CT30" i="6"/>
  <c r="CW30" i="6"/>
  <c r="CX30" i="6"/>
  <c r="DB30" i="6"/>
  <c r="CS30" i="6"/>
  <c r="DK8" i="6"/>
  <c r="DH8" i="6"/>
  <c r="DL8" i="6"/>
  <c r="DG8" i="6"/>
  <c r="DF8" i="6"/>
  <c r="DJ8" i="6"/>
  <c r="DD9" i="6"/>
  <c r="DE8" i="6"/>
  <c r="DI36" i="6"/>
  <c r="DG36" i="6"/>
  <c r="DD37" i="6"/>
  <c r="DK37" i="6"/>
  <c r="DE36" i="6"/>
  <c r="DL36" i="6"/>
  <c r="DK36" i="6"/>
  <c r="DJ36" i="6"/>
  <c r="DH36" i="6"/>
  <c r="DJ37" i="6"/>
  <c r="DE37" i="6"/>
  <c r="DI37" i="6"/>
  <c r="DL37" i="6"/>
  <c r="DD38" i="6"/>
  <c r="DD39" i="6"/>
  <c r="DG37" i="6"/>
  <c r="DD24" i="6"/>
  <c r="DK24" i="6"/>
  <c r="AF66" i="6"/>
  <c r="DF23" i="6"/>
  <c r="DL23" i="6"/>
  <c r="DG23" i="6"/>
  <c r="DE23" i="6"/>
  <c r="DJ23" i="6"/>
  <c r="DH23" i="6"/>
  <c r="DI23" i="6"/>
  <c r="DH17" i="6"/>
  <c r="AC65" i="6"/>
  <c r="DK17" i="6"/>
  <c r="AF65" i="6"/>
  <c r="DD18" i="6"/>
  <c r="DF17" i="6"/>
  <c r="AA65" i="6"/>
  <c r="DG17" i="6"/>
  <c r="AB65" i="6"/>
  <c r="DL17" i="6"/>
  <c r="AG65" i="6"/>
  <c r="AI65" i="6"/>
  <c r="DI17" i="6"/>
  <c r="AD65" i="6"/>
  <c r="Y65" i="6"/>
  <c r="AH65" i="6"/>
  <c r="DJ17" i="6"/>
  <c r="AE65" i="6"/>
  <c r="DE17" i="6"/>
  <c r="Z65" i="6"/>
  <c r="DD29" i="6"/>
  <c r="DJ29" i="6"/>
  <c r="DK9" i="6"/>
  <c r="DD10" i="6"/>
  <c r="DL10" i="6"/>
  <c r="AG64" i="6"/>
  <c r="AI64" i="6"/>
  <c r="DF9" i="6"/>
  <c r="DJ9" i="6"/>
  <c r="DE9" i="6"/>
  <c r="DI9" i="6"/>
  <c r="DH9" i="6"/>
  <c r="DL9" i="6"/>
  <c r="DG9" i="6"/>
  <c r="Y68" i="6"/>
  <c r="AH68" i="6"/>
  <c r="AJ68" i="6"/>
  <c r="DH37" i="6"/>
  <c r="DF37" i="6"/>
  <c r="DJ38" i="6"/>
  <c r="AE68" i="6"/>
  <c r="DK38" i="6"/>
  <c r="AF68" i="6"/>
  <c r="DE38" i="6"/>
  <c r="Z68" i="6"/>
  <c r="DG38" i="6"/>
  <c r="AB68" i="6"/>
  <c r="DI38" i="6"/>
  <c r="AD68" i="6"/>
  <c r="DH38" i="6"/>
  <c r="AC68" i="6"/>
  <c r="DF38" i="6"/>
  <c r="AA68" i="6"/>
  <c r="DE24" i="6"/>
  <c r="Z66" i="6"/>
  <c r="Y66" i="6"/>
  <c r="AH66" i="6"/>
  <c r="AJ66" i="6"/>
  <c r="DJ24" i="6"/>
  <c r="AE66" i="6"/>
  <c r="DI24" i="6"/>
  <c r="AD66" i="6"/>
  <c r="DD25" i="6"/>
  <c r="DF25" i="6"/>
  <c r="DH24" i="6"/>
  <c r="AC66" i="6"/>
  <c r="DL38" i="6"/>
  <c r="AG68" i="6"/>
  <c r="AI68" i="6"/>
  <c r="DG24" i="6"/>
  <c r="AB66" i="6"/>
  <c r="DL24" i="6"/>
  <c r="AG66" i="6"/>
  <c r="AI66" i="6"/>
  <c r="DF24" i="6"/>
  <c r="AA66" i="6"/>
  <c r="DJ18" i="6"/>
  <c r="DI18" i="6"/>
  <c r="DE18" i="6"/>
  <c r="DH18" i="6"/>
  <c r="DF18" i="6"/>
  <c r="DL18" i="6"/>
  <c r="DK18" i="6"/>
  <c r="DG18" i="6"/>
  <c r="DE29" i="6"/>
  <c r="DL29" i="6"/>
  <c r="DK29" i="6"/>
  <c r="DI29" i="6"/>
  <c r="DG29" i="6"/>
  <c r="DH29" i="6"/>
  <c r="DD30" i="6"/>
  <c r="DJ30" i="6"/>
  <c r="DF29" i="6"/>
  <c r="DD11" i="6"/>
  <c r="DL11" i="6"/>
  <c r="DE10" i="6"/>
  <c r="Z64" i="6"/>
  <c r="DG10" i="6"/>
  <c r="AB64" i="6"/>
  <c r="DI10" i="6"/>
  <c r="AD64" i="6"/>
  <c r="DH10" i="6"/>
  <c r="AC64" i="6"/>
  <c r="Y64" i="6"/>
  <c r="DF10" i="6"/>
  <c r="AA64" i="6"/>
  <c r="DK10" i="6"/>
  <c r="AF64" i="6"/>
  <c r="DJ10" i="6"/>
  <c r="AE64" i="6"/>
  <c r="AL68" i="6"/>
  <c r="DK39" i="6"/>
  <c r="DI39" i="6"/>
  <c r="DG39" i="6"/>
  <c r="DE39" i="6"/>
  <c r="DL39" i="6"/>
  <c r="DJ39" i="6"/>
  <c r="DH39" i="6"/>
  <c r="DF39" i="6"/>
  <c r="DG25" i="6"/>
  <c r="DJ25" i="6"/>
  <c r="DL25" i="6"/>
  <c r="DK25" i="6"/>
  <c r="DE25" i="6"/>
  <c r="DI25" i="6"/>
  <c r="DH25" i="6"/>
  <c r="AK66" i="6"/>
  <c r="DI30" i="6"/>
  <c r="DF30" i="6"/>
  <c r="DH30" i="6"/>
  <c r="DD31" i="6"/>
  <c r="DJ31" i="6"/>
  <c r="AE67" i="6"/>
  <c r="DK30" i="6"/>
  <c r="DE30" i="6"/>
  <c r="DG30" i="6"/>
  <c r="DL30" i="6"/>
  <c r="DI11" i="6"/>
  <c r="DH11" i="6"/>
  <c r="DG11" i="6"/>
  <c r="DK11" i="6"/>
  <c r="DJ11" i="6"/>
  <c r="DF11" i="6"/>
  <c r="DE11" i="6"/>
  <c r="AH64" i="6"/>
  <c r="AN68" i="6"/>
  <c r="DG31" i="6"/>
  <c r="AB67" i="6"/>
  <c r="DF31" i="6"/>
  <c r="AA67" i="6"/>
  <c r="DH31" i="6"/>
  <c r="AC67" i="6"/>
  <c r="DL31" i="6"/>
  <c r="AG67" i="6"/>
  <c r="AI67" i="6"/>
  <c r="Y67" i="6"/>
  <c r="AO69" i="6"/>
  <c r="DE31" i="6"/>
  <c r="Z67" i="6"/>
  <c r="DI31" i="6"/>
  <c r="AD67" i="6"/>
  <c r="DK31" i="6"/>
  <c r="AF67" i="6"/>
  <c r="DD32" i="6"/>
  <c r="AJ64" i="6"/>
  <c r="AK64" i="6"/>
  <c r="AL64" i="6"/>
  <c r="AM64" i="6"/>
  <c r="AJ65" i="6"/>
  <c r="AK69" i="6"/>
  <c r="AO68" i="6"/>
  <c r="AK68" i="6"/>
  <c r="DG32" i="6"/>
  <c r="DE32" i="6"/>
  <c r="DL32" i="6"/>
  <c r="AH67" i="6"/>
  <c r="AJ67" i="6"/>
  <c r="AQ69" i="6"/>
  <c r="AM68" i="6"/>
  <c r="AM69" i="6"/>
  <c r="DJ32" i="6"/>
  <c r="DK32" i="6"/>
  <c r="DH32" i="6"/>
  <c r="DI32" i="6"/>
  <c r="DF32" i="6"/>
  <c r="AL66" i="6"/>
  <c r="AM66" i="6"/>
  <c r="AK65" i="6"/>
  <c r="AL65" i="6"/>
  <c r="AL67" i="6"/>
  <c r="AM67" i="6"/>
  <c r="AK67" i="6"/>
  <c r="AN66" i="6"/>
  <c r="AP66" i="6"/>
  <c r="AR66" i="6"/>
  <c r="AS66" i="6"/>
  <c r="AN65" i="6"/>
  <c r="AM65" i="6"/>
  <c r="AN64" i="6"/>
  <c r="AO64" i="6"/>
  <c r="AN67" i="6"/>
  <c r="AQ66" i="6"/>
  <c r="AO66" i="6"/>
  <c r="AO65" i="6"/>
  <c r="AP65" i="6"/>
  <c r="AP67" i="6"/>
  <c r="AO67" i="6"/>
  <c r="AP68" i="6"/>
  <c r="AP64" i="6"/>
  <c r="AQ64" i="6"/>
  <c r="AQ65" i="6"/>
  <c r="AR65" i="6"/>
  <c r="AS65" i="6"/>
  <c r="AR64" i="6"/>
  <c r="AR69" i="6"/>
  <c r="AQ68" i="6"/>
  <c r="AR68" i="6"/>
  <c r="AR67" i="6"/>
  <c r="AQ67" i="6"/>
  <c r="AT65" i="6"/>
  <c r="AU65" i="6"/>
  <c r="AT66" i="6"/>
  <c r="AT68" i="6"/>
  <c r="AS68" i="6"/>
  <c r="AS69" i="6"/>
  <c r="AT69" i="6"/>
  <c r="AS67" i="6"/>
  <c r="AT67" i="6"/>
  <c r="AU67" i="6"/>
  <c r="AV65" i="6"/>
  <c r="AW65" i="6"/>
  <c r="BN64" i="6"/>
  <c r="BP64" i="6"/>
  <c r="AS64" i="6"/>
  <c r="BO64" i="6"/>
  <c r="CD64" i="6"/>
  <c r="AU66" i="6"/>
  <c r="AV66" i="6"/>
  <c r="AV69" i="6"/>
  <c r="AU69" i="6"/>
  <c r="AV67" i="6"/>
  <c r="AW67" i="6"/>
  <c r="AV68" i="6"/>
  <c r="AW68" i="6"/>
  <c r="AX65" i="6"/>
  <c r="AY65" i="6"/>
  <c r="AU68" i="6"/>
  <c r="AW66" i="6"/>
  <c r="AX66" i="6"/>
  <c r="AX67" i="6"/>
  <c r="AY67" i="6"/>
  <c r="AX68" i="6"/>
  <c r="AY68" i="6"/>
  <c r="AX69" i="6"/>
  <c r="AY69" i="6"/>
  <c r="AZ65" i="6"/>
  <c r="AW69" i="6"/>
  <c r="AZ66" i="6"/>
  <c r="BA66" i="6"/>
  <c r="AY66" i="6"/>
  <c r="AZ67" i="6"/>
  <c r="BA67" i="6"/>
  <c r="BB67" i="6"/>
  <c r="AZ68" i="6"/>
  <c r="BA68" i="6"/>
  <c r="AZ69" i="6"/>
  <c r="BB69" i="6"/>
  <c r="BA65" i="6"/>
  <c r="BO65" i="6"/>
  <c r="BN65" i="6"/>
  <c r="BP65" i="6"/>
  <c r="BB66" i="6"/>
  <c r="BC66" i="6"/>
  <c r="BA69" i="6"/>
  <c r="BB68" i="6"/>
  <c r="BC68" i="6"/>
  <c r="BC67" i="6"/>
  <c r="BD67" i="6"/>
  <c r="BQ65" i="6"/>
  <c r="BQ64" i="6"/>
  <c r="CE64" i="6"/>
  <c r="BC69" i="6"/>
  <c r="BD69" i="6"/>
  <c r="BE69" i="6"/>
  <c r="BD68" i="6"/>
  <c r="BE68" i="6"/>
  <c r="BD66" i="6"/>
  <c r="BE66" i="6"/>
  <c r="BF69" i="6"/>
  <c r="BH69" i="6"/>
  <c r="BI69" i="6"/>
  <c r="CH64" i="6"/>
  <c r="CJ64" i="6"/>
  <c r="CI64" i="6"/>
  <c r="CN64" i="6"/>
  <c r="CG64" i="6"/>
  <c r="CM64" i="6"/>
  <c r="CK64" i="6"/>
  <c r="CF64" i="6"/>
  <c r="CO64" i="6"/>
  <c r="CL64" i="6"/>
  <c r="BF67" i="6"/>
  <c r="BG67" i="6"/>
  <c r="BE67" i="6"/>
  <c r="BS65" i="6"/>
  <c r="BR65" i="6"/>
  <c r="CD65" i="6"/>
  <c r="BF66" i="6"/>
  <c r="BG66" i="6"/>
  <c r="BO66" i="6"/>
  <c r="BF68" i="6"/>
  <c r="BG68" i="6"/>
  <c r="BH67" i="6"/>
  <c r="BI67" i="6"/>
  <c r="BJ69" i="6"/>
  <c r="BK69" i="6"/>
  <c r="BG69" i="6"/>
  <c r="CQ64" i="6"/>
  <c r="CP64" i="6"/>
  <c r="CR64" i="6"/>
  <c r="BN66" i="6"/>
  <c r="BP66" i="6"/>
  <c r="BH68" i="6"/>
  <c r="BJ68" i="6"/>
  <c r="BK68" i="6"/>
  <c r="BL69" i="6"/>
  <c r="BN69" i="6"/>
  <c r="BJ67" i="6"/>
  <c r="BK67" i="6"/>
  <c r="BO67" i="6"/>
  <c r="BQ66" i="6"/>
  <c r="BR66" i="6"/>
  <c r="BI68" i="6"/>
  <c r="BL68" i="6"/>
  <c r="BN68" i="6"/>
  <c r="BQ68" i="6"/>
  <c r="BT68" i="6"/>
  <c r="BV68" i="6"/>
  <c r="BN67" i="6"/>
  <c r="BQ67" i="6"/>
  <c r="BM69" i="6"/>
  <c r="BO69" i="6"/>
  <c r="BQ69" i="6"/>
  <c r="BP69" i="6"/>
  <c r="BS66" i="6"/>
  <c r="BT66" i="6"/>
  <c r="BP68" i="6"/>
  <c r="BM68" i="6"/>
  <c r="BO68" i="6"/>
  <c r="BU68" i="6"/>
  <c r="BW68" i="6"/>
  <c r="BY68" i="6"/>
  <c r="BR68" i="6"/>
  <c r="BS68" i="6"/>
  <c r="BP67" i="6"/>
  <c r="BS67" i="6"/>
  <c r="BR67" i="6"/>
  <c r="BT67" i="6"/>
  <c r="BS69" i="6"/>
  <c r="BR69" i="6"/>
  <c r="BT69" i="6"/>
  <c r="BT65" i="6"/>
  <c r="CE65" i="6"/>
  <c r="CG65" i="6"/>
  <c r="BX68" i="6"/>
  <c r="BV66" i="6"/>
  <c r="BU66" i="6"/>
  <c r="BV67" i="6"/>
  <c r="BU67" i="6"/>
  <c r="BV69" i="6"/>
  <c r="BU69" i="6"/>
  <c r="BW69" i="6"/>
  <c r="CK65" i="6"/>
  <c r="CL65" i="6"/>
  <c r="CF65" i="6"/>
  <c r="CO65" i="6"/>
  <c r="CP65" i="6"/>
  <c r="CM65" i="6"/>
  <c r="CH65" i="6"/>
  <c r="CI65" i="6"/>
  <c r="CJ65" i="6"/>
  <c r="CN65" i="6"/>
  <c r="BZ69" i="6"/>
  <c r="BY69" i="6"/>
  <c r="BX69" i="6"/>
  <c r="BW66" i="6"/>
  <c r="CE66" i="6"/>
  <c r="CD66" i="6"/>
  <c r="BW67" i="6"/>
  <c r="CR65" i="6"/>
  <c r="CQ65" i="6"/>
  <c r="BX67" i="6"/>
  <c r="BY67" i="6"/>
  <c r="CJ66" i="6"/>
  <c r="CF66" i="6"/>
  <c r="CO66" i="6"/>
  <c r="CI66" i="6"/>
  <c r="CG66" i="6"/>
  <c r="CM66" i="6"/>
  <c r="CK66" i="6"/>
  <c r="CN66" i="6"/>
  <c r="CH66" i="6"/>
  <c r="CL66" i="6"/>
  <c r="CA69" i="6"/>
  <c r="CB69" i="6"/>
  <c r="CS64" i="6"/>
  <c r="CV64" i="6"/>
  <c r="CS65" i="6"/>
  <c r="CV65" i="6"/>
  <c r="CD67" i="6"/>
  <c r="BZ68" i="6"/>
  <c r="BZ67" i="6"/>
  <c r="CE67" i="6"/>
  <c r="CP66" i="6"/>
  <c r="CR66" i="6"/>
  <c r="CQ66" i="6"/>
  <c r="CU64" i="6"/>
  <c r="CT64" i="6"/>
  <c r="CU65" i="6"/>
  <c r="CT65" i="6"/>
  <c r="CB68" i="6"/>
  <c r="CA68" i="6"/>
  <c r="CL67" i="6"/>
  <c r="CF67" i="6"/>
  <c r="CO67" i="6"/>
  <c r="CK67" i="6"/>
  <c r="CN67" i="6"/>
  <c r="CG67" i="6"/>
  <c r="CJ67" i="6"/>
  <c r="CI67" i="6"/>
  <c r="CM67" i="6"/>
  <c r="CH67" i="6"/>
  <c r="CP67" i="6"/>
  <c r="CR67" i="6"/>
  <c r="CQ67" i="6"/>
  <c r="CD68" i="6"/>
  <c r="CC68" i="6"/>
  <c r="CE68" i="6"/>
  <c r="CC69" i="6"/>
  <c r="CN68" i="6"/>
  <c r="CF68" i="6"/>
  <c r="CO68" i="6"/>
  <c r="CG68" i="6"/>
  <c r="CL68" i="6"/>
  <c r="CH68" i="6"/>
  <c r="CM68" i="6"/>
  <c r="CI68" i="6"/>
  <c r="CJ68" i="6"/>
  <c r="CK68" i="6"/>
  <c r="CS66" i="6"/>
  <c r="CS67" i="6"/>
  <c r="CD69" i="6"/>
  <c r="CE69" i="6"/>
  <c r="CI69" i="6"/>
  <c r="CN69" i="6"/>
  <c r="CJ69" i="6"/>
  <c r="CF69" i="6"/>
  <c r="CO69" i="6"/>
  <c r="CK69" i="6"/>
  <c r="CG69" i="6"/>
  <c r="CL69" i="6"/>
  <c r="CH69" i="6"/>
  <c r="CM69" i="6"/>
  <c r="CT67" i="6"/>
  <c r="CV67" i="6"/>
  <c r="CU67" i="6"/>
  <c r="CU66" i="6"/>
  <c r="CT66" i="6"/>
  <c r="CV66" i="6"/>
  <c r="CQ68" i="6"/>
  <c r="CP68" i="6"/>
  <c r="CR68" i="6"/>
  <c r="CW64" i="6"/>
  <c r="CW66" i="6"/>
  <c r="CW67" i="6"/>
  <c r="CW65" i="6"/>
  <c r="CR69" i="6"/>
  <c r="CQ69" i="6"/>
  <c r="CP69" i="6"/>
  <c r="CS68" i="6"/>
  <c r="CV68" i="6"/>
  <c r="CZ67" i="6"/>
  <c r="CX67" i="6"/>
  <c r="CY67" i="6"/>
  <c r="CX64" i="6"/>
  <c r="CZ64" i="6"/>
  <c r="CY64" i="6"/>
  <c r="CS69" i="6"/>
  <c r="CY65" i="6"/>
  <c r="CZ65" i="6"/>
  <c r="CX65" i="6"/>
  <c r="CY66" i="6"/>
  <c r="CX66" i="6"/>
  <c r="CZ66" i="6"/>
  <c r="CW68" i="6"/>
  <c r="CX68" i="6"/>
  <c r="CT68" i="6"/>
  <c r="CU68" i="6"/>
  <c r="CT69" i="6"/>
  <c r="CW69" i="6"/>
  <c r="CV69" i="6"/>
  <c r="CU69" i="6"/>
  <c r="DA66" i="6"/>
  <c r="DA67" i="6"/>
  <c r="DA64" i="6"/>
  <c r="DJ64" i="6"/>
  <c r="DA65" i="6"/>
  <c r="DJ65" i="6"/>
  <c r="CZ68" i="6"/>
  <c r="CY68" i="6"/>
  <c r="DD67" i="6"/>
  <c r="DC67" i="6"/>
  <c r="DB67" i="6"/>
  <c r="DR64" i="6"/>
  <c r="DN64" i="6"/>
  <c r="DM64" i="6"/>
  <c r="DP64" i="6"/>
  <c r="DL64" i="6"/>
  <c r="DO64" i="6"/>
  <c r="DK64" i="6"/>
  <c r="DQ64" i="6"/>
  <c r="DD66" i="6"/>
  <c r="DC66" i="6"/>
  <c r="DB66" i="6"/>
  <c r="DQ65" i="6"/>
  <c r="DM65" i="6"/>
  <c r="DR65" i="6"/>
  <c r="DN65" i="6"/>
  <c r="DO65" i="6"/>
  <c r="DK65" i="6"/>
  <c r="DP65" i="6"/>
  <c r="DL65" i="6"/>
  <c r="CZ69" i="6"/>
  <c r="CY69" i="6"/>
  <c r="CX69" i="6"/>
  <c r="DA69" i="6"/>
  <c r="DD69" i="6"/>
  <c r="DA68" i="6"/>
  <c r="DE66" i="6"/>
  <c r="DJ66" i="6"/>
  <c r="DE67" i="6"/>
  <c r="DJ67" i="6"/>
  <c r="DC69" i="6"/>
  <c r="DB69" i="6"/>
  <c r="DR66" i="6"/>
  <c r="DO66" i="6"/>
  <c r="DK66" i="6"/>
  <c r="DP66" i="6"/>
  <c r="DL66" i="6"/>
  <c r="DQ66" i="6"/>
  <c r="DM66" i="6"/>
  <c r="DN66" i="6"/>
  <c r="DP67" i="6"/>
  <c r="DL67" i="6"/>
  <c r="DO67" i="6"/>
  <c r="DK67" i="6"/>
  <c r="DR67" i="6"/>
  <c r="DN67" i="6"/>
  <c r="DQ67" i="6"/>
  <c r="DM67" i="6"/>
  <c r="DB68" i="6"/>
  <c r="DC68" i="6"/>
  <c r="DD68" i="6"/>
  <c r="DE68" i="6"/>
  <c r="DE69" i="6"/>
  <c r="DF68" i="6"/>
  <c r="DG68" i="6"/>
  <c r="DH68" i="6"/>
  <c r="DH69" i="6"/>
  <c r="DF69" i="6"/>
  <c r="DG69" i="6"/>
  <c r="DI69" i="6"/>
  <c r="DJ69" i="6"/>
  <c r="DI68" i="6"/>
  <c r="DJ68" i="6"/>
  <c r="DP69" i="6"/>
  <c r="DO69" i="6"/>
  <c r="DM69" i="6"/>
  <c r="DK69" i="6"/>
  <c r="DL69" i="6"/>
  <c r="DR69" i="6"/>
  <c r="DQ69" i="6"/>
  <c r="DN69" i="6"/>
  <c r="DR68" i="6"/>
  <c r="DK68" i="6"/>
  <c r="DM68" i="6"/>
  <c r="DO68" i="6"/>
  <c r="DQ68" i="6"/>
  <c r="DL68" i="6"/>
  <c r="DN68" i="6"/>
  <c r="DP68" i="6"/>
</calcChain>
</file>

<file path=xl/sharedStrings.xml><?xml version="1.0" encoding="utf-8"?>
<sst xmlns="http://schemas.openxmlformats.org/spreadsheetml/2006/main" count="615" uniqueCount="134">
  <si>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</si>
  <si>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</si>
  <si>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</si>
  <si>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</si>
  <si>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</si>
  <si>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</si>
  <si>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</si>
  <si>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</si>
  <si>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</si>
  <si>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</si>
  <si>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</si>
  <si>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</si>
  <si>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</si>
  <si>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</si>
  <si>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</si>
  <si>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</si>
  <si>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</si>
  <si>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</si>
  <si>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</si>
  <si>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</si>
  <si>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</si>
  <si>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</si>
  <si>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</si>
  <si>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</si>
  <si>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</si>
  <si>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</si>
  <si>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</si>
  <si>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</si>
  <si>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</si>
  <si>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</si>
  <si>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</si>
  <si>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</si>
  <si>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</si>
  <si>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</si>
  <si>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</si>
  <si>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</si>
  <si>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</si>
  <si>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</si>
  <si>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</si>
  <si>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</si>
  <si>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</si>
  <si>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</si>
  <si>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</si>
  <si>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</si>
  <si>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</si>
  <si>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</si>
  <si>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</si>
  <si>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</si>
  <si>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</si>
  <si>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</si>
  <si>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</si>
  <si>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</si>
  <si>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</si>
  <si>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</si>
  <si>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</si>
  <si>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</si>
  <si>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</si>
  <si>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</si>
  <si>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</si>
  <si>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</si>
  <si>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</si>
  <si>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</si>
  <si>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</si>
  <si>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</si>
  <si>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Real SC</t>
  </si>
  <si>
    <t>Cascais</t>
  </si>
  <si>
    <t>Trajouce</t>
  </si>
  <si>
    <t>Estoril 3</t>
  </si>
  <si>
    <t>Trajouce 1</t>
  </si>
  <si>
    <t>GOLDEN CUP</t>
  </si>
  <si>
    <t>SILVER CUP</t>
  </si>
  <si>
    <t>Jogos da Fase de Grupos</t>
  </si>
  <si>
    <t>Equipas</t>
  </si>
  <si>
    <t>Local dos Jogos</t>
  </si>
  <si>
    <t>Campeão Silver Cup E2 :</t>
  </si>
  <si>
    <t>Campeão Golden Cup E2 :</t>
  </si>
  <si>
    <t>Vilafranquense</t>
  </si>
  <si>
    <t>EFB Algueirão</t>
  </si>
  <si>
    <t>Torre</t>
  </si>
  <si>
    <t>Estoril AC</t>
  </si>
  <si>
    <t>Maristas 1</t>
  </si>
  <si>
    <t>Tires</t>
  </si>
  <si>
    <t>Alcoitão</t>
  </si>
  <si>
    <t>Fontainhas</t>
  </si>
  <si>
    <t>Maristas</t>
  </si>
  <si>
    <t>Estoril Praia</t>
  </si>
  <si>
    <t>SL Benfica</t>
  </si>
  <si>
    <t>Estoril Élite</t>
  </si>
  <si>
    <t>Porto Salvo</t>
  </si>
  <si>
    <t>Central 32</t>
  </si>
  <si>
    <t>Cascais 1</t>
  </si>
  <si>
    <t>Abóboda</t>
  </si>
  <si>
    <t>Cascais 2</t>
  </si>
  <si>
    <t>Tires 2</t>
  </si>
  <si>
    <t>Bless Academy</t>
  </si>
  <si>
    <t>Sem equipa</t>
  </si>
  <si>
    <t>Arsenal 72 - Desistiu</t>
  </si>
  <si>
    <t>BRONZE CUP</t>
  </si>
  <si>
    <t>SL BENFICA</t>
  </si>
  <si>
    <t>OEIRAS</t>
  </si>
  <si>
    <t>CENTRAL 32</t>
  </si>
  <si>
    <t>CARCAVELOS</t>
  </si>
  <si>
    <t>REAL SC</t>
  </si>
  <si>
    <t>ESTORIL ÉLITE</t>
  </si>
  <si>
    <t>CASCAIS</t>
  </si>
  <si>
    <t>SINTRENSE "B"</t>
  </si>
  <si>
    <t>CASA PIA</t>
  </si>
  <si>
    <t>BLESS ACADEMY</t>
  </si>
  <si>
    <t>TIRES</t>
  </si>
  <si>
    <t>MARISTAS</t>
  </si>
  <si>
    <t>EAS T. VEDRAS</t>
  </si>
  <si>
    <t>BOBADELENSE</t>
  </si>
  <si>
    <t>ESTORIL AC</t>
  </si>
  <si>
    <t>TRAJOUCE</t>
  </si>
  <si>
    <t>SINTRENSE "A"</t>
  </si>
  <si>
    <t>EF BENFICA ESTÁDIO</t>
  </si>
  <si>
    <t>ALCOITÃO</t>
  </si>
  <si>
    <t>TORRE</t>
  </si>
  <si>
    <t>ESTORIL PRAIA</t>
  </si>
  <si>
    <t>S. JOÃO BRITO</t>
  </si>
  <si>
    <t>FONTAINHAS</t>
  </si>
  <si>
    <t>LOUREL</t>
  </si>
  <si>
    <t>Tires 3</t>
  </si>
  <si>
    <t>Trajouce 2</t>
  </si>
  <si>
    <t>Maristas 2</t>
  </si>
  <si>
    <t>Fontainhas 2</t>
  </si>
  <si>
    <t>Tires 1</t>
  </si>
  <si>
    <t>ESTORIL FOOT 2024</t>
  </si>
  <si>
    <t>EAS TORRES VEDRAS</t>
  </si>
  <si>
    <t>EFB ESTÁDIO</t>
  </si>
  <si>
    <t>GP 1-3</t>
  </si>
  <si>
    <t>GP 6-5</t>
  </si>
  <si>
    <t>GP 3-2</t>
  </si>
  <si>
    <r>
      <t xml:space="preserve">Campeão Bronze Cup E2 :         </t>
    </r>
    <r>
      <rPr>
        <b/>
        <sz val="14"/>
        <color rgb="FF0000FF"/>
        <rFont val="Verdana"/>
        <family val="2"/>
      </rPr>
      <t>SINTRENSE "A"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</si>
</sst>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9900"/>
      <name val="Verdana"/>
      <family val="2"/>
    </font>
    <font>
      <b/>
      <sz val="14"/>
      <color rgb="FF009900"/>
      <name val="Verdana"/>
      <family val="2"/>
    </font>
    <font>
      <b/>
      <sz val="18"/>
      <color theme="2" tint="-0.499984740745262"/>
      <name val="Verdana"/>
      <family val="2"/>
    </font>
    <font>
      <sz val="8"/>
      <name val="Calibri"/>
      <family val="2"/>
      <scheme val="minor"/>
    </font>
    <font>
      <b/>
      <sz val="14"/>
      <color rgb="FF0000FF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15" fontId="0" fillId="12" borderId="12" xfId="0" applyNumberForma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29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3" fillId="9" borderId="2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vertical="center"/>
    </xf>
    <xf numFmtId="0" fontId="27" fillId="13" borderId="2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20" fillId="16" borderId="34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15" fontId="0" fillId="16" borderId="12" xfId="0" applyNumberFormat="1" applyFill="1" applyBorder="1" applyAlignment="1">
      <alignment horizontal="center" vertical="center"/>
    </xf>
    <xf numFmtId="20" fontId="3" fillId="16" borderId="12" xfId="0" applyNumberFormat="1" applyFont="1" applyFill="1" applyBorder="1" applyAlignment="1">
      <alignment horizontal="center" vertical="center"/>
    </xf>
    <xf numFmtId="0" fontId="3" fillId="16" borderId="13" xfId="0" applyFont="1" applyFill="1" applyBorder="1" applyAlignment="1">
      <alignment horizontal="center" vertical="center"/>
    </xf>
    <xf numFmtId="0" fontId="3" fillId="16" borderId="12" xfId="0" applyFont="1" applyFill="1" applyBorder="1" applyAlignment="1">
      <alignment horizontal="center" vertical="center"/>
    </xf>
    <xf numFmtId="0" fontId="25" fillId="16" borderId="12" xfId="0" applyFont="1" applyFill="1" applyBorder="1" applyAlignment="1">
      <alignment horizontal="center" vertical="center" wrapText="1"/>
    </xf>
    <xf numFmtId="0" fontId="18" fillId="16" borderId="14" xfId="0" applyFont="1" applyFill="1" applyBorder="1" applyAlignment="1">
      <alignment horizontal="center" vertical="center"/>
    </xf>
    <xf numFmtId="20" fontId="3" fillId="3" borderId="41" xfId="0" applyNumberFormat="1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25" fillId="3" borderId="41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20" fontId="3" fillId="12" borderId="45" xfId="0" applyNumberFormat="1" applyFont="1" applyFill="1" applyBorder="1" applyAlignment="1">
      <alignment horizontal="center" vertical="center"/>
    </xf>
    <xf numFmtId="0" fontId="3" fillId="12" borderId="46" xfId="0" applyFont="1" applyFill="1" applyBorder="1" applyAlignment="1">
      <alignment horizontal="center" vertical="center"/>
    </xf>
    <xf numFmtId="0" fontId="3" fillId="14" borderId="45" xfId="0" applyFont="1" applyFill="1" applyBorder="1" applyAlignment="1" applyProtection="1">
      <alignment horizontal="center" vertical="center"/>
      <protection locked="0"/>
    </xf>
    <xf numFmtId="0" fontId="25" fillId="12" borderId="45" xfId="0" applyFont="1" applyFill="1" applyBorder="1" applyAlignment="1">
      <alignment horizontal="center" vertical="center" wrapText="1"/>
    </xf>
    <xf numFmtId="0" fontId="18" fillId="12" borderId="47" xfId="0" applyFont="1" applyFill="1" applyBorder="1" applyAlignment="1">
      <alignment horizontal="center" vertical="center"/>
    </xf>
    <xf numFmtId="15" fontId="0" fillId="3" borderId="37" xfId="0" applyNumberFormat="1" applyFill="1" applyBorder="1" applyAlignment="1">
      <alignment horizontal="center" vertical="center"/>
    </xf>
    <xf numFmtId="20" fontId="3" fillId="3" borderId="37" xfId="0" applyNumberFormat="1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14" borderId="37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15" fontId="0" fillId="3" borderId="51" xfId="0" applyNumberFormat="1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15" fontId="0" fillId="3" borderId="16" xfId="0" applyNumberForma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15" fontId="0" fillId="14" borderId="0" xfId="0" applyNumberFormat="1" applyFill="1" applyAlignment="1">
      <alignment horizontal="center" vertical="center"/>
    </xf>
    <xf numFmtId="20" fontId="3" fillId="14" borderId="0" xfId="0" applyNumberFormat="1" applyFont="1" applyFill="1" applyAlignment="1">
      <alignment horizontal="center" vertical="center"/>
    </xf>
    <xf numFmtId="0" fontId="3" fillId="14" borderId="0" xfId="0" applyFont="1" applyFill="1" applyAlignment="1">
      <alignment vertical="center"/>
    </xf>
    <xf numFmtId="0" fontId="3" fillId="14" borderId="0" xfId="0" applyFont="1" applyFill="1" applyAlignment="1" applyProtection="1">
      <alignment horizontal="center" vertical="center"/>
      <protection locked="0"/>
    </xf>
    <xf numFmtId="0" fontId="13" fillId="14" borderId="0" xfId="0" applyFont="1" applyFill="1" applyAlignment="1">
      <alignment horizontal="center" vertical="center" wrapText="1"/>
    </xf>
    <xf numFmtId="0" fontId="18" fillId="14" borderId="0" xfId="0" applyFont="1" applyFill="1" applyAlignment="1">
      <alignment horizontal="center" vertical="center"/>
    </xf>
    <xf numFmtId="0" fontId="3" fillId="10" borderId="3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12" borderId="45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12" borderId="29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0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20" fillId="16" borderId="56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27" fillId="13" borderId="1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27" fillId="13" borderId="3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28" fillId="13" borderId="19" xfId="0" applyFont="1" applyFill="1" applyBorder="1" applyAlignment="1">
      <alignment horizontal="center" vertical="center"/>
    </xf>
    <xf numFmtId="0" fontId="28" fillId="13" borderId="20" xfId="0" applyFont="1" applyFill="1" applyBorder="1" applyAlignment="1">
      <alignment horizontal="center" vertical="center"/>
    </xf>
    <xf numFmtId="0" fontId="28" fillId="13" borderId="21" xfId="0" applyFon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5"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123825</xdr:colOff>
      <xdr:row>0</xdr:row>
      <xdr:rowOff>0</xdr:rowOff>
    </xdr:from>
    <xdr:to>
      <xdr:col>21</xdr:col>
      <xdr:colOff>200025</xdr:colOff>
      <xdr:row>4</xdr:row>
      <xdr:rowOff>152400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05650" y="0"/>
          <a:ext cx="4067175" cy="10668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40</v>
      </c>
    </row>
    <row r="2" spans="1:1" x14ac:dyDescent="0.3">
      <c r="A2" s="64" t="s">
        <v>41</v>
      </c>
    </row>
    <row r="3" spans="1:1" x14ac:dyDescent="0.3">
      <c r="A3" s="65" t="s">
        <v>42</v>
      </c>
    </row>
    <row r="4" spans="1:1" x14ac:dyDescent="0.3">
      <c r="A4" s="65" t="s">
        <v>43</v>
      </c>
    </row>
    <row r="5" spans="1:1" ht="28.8" x14ac:dyDescent="0.3">
      <c r="A5" s="64" t="s">
        <v>44</v>
      </c>
    </row>
    <row r="6" spans="1:1" x14ac:dyDescent="0.3">
      <c r="A6" s="65" t="s">
        <v>45</v>
      </c>
    </row>
    <row r="7" spans="1:1" x14ac:dyDescent="0.3">
      <c r="A7" s="65" t="s">
        <v>46</v>
      </c>
    </row>
    <row r="8" spans="1:1" x14ac:dyDescent="0.3">
      <c r="A8" s="65" t="s">
        <v>47</v>
      </c>
    </row>
    <row r="9" spans="1:1" x14ac:dyDescent="0.3">
      <c r="A9" s="65" t="s">
        <v>48</v>
      </c>
    </row>
    <row r="10" spans="1:1" x14ac:dyDescent="0.3">
      <c r="A10" s="65" t="s">
        <v>49</v>
      </c>
    </row>
    <row r="11" spans="1:1" x14ac:dyDescent="0.3">
      <c r="A11" s="66"/>
    </row>
    <row r="12" spans="1:1" x14ac:dyDescent="0.3">
      <c r="A12" s="67" t="s">
        <v>50</v>
      </c>
    </row>
    <row r="13" spans="1:1" x14ac:dyDescent="0.3">
      <c r="A13" s="63" t="s">
        <v>51</v>
      </c>
    </row>
    <row r="14" spans="1:1" x14ac:dyDescent="0.3">
      <c r="A14" s="68" t="s">
        <v>52</v>
      </c>
    </row>
    <row r="15" spans="1:1" x14ac:dyDescent="0.3">
      <c r="A15" s="69" t="s">
        <v>53</v>
      </c>
    </row>
    <row r="16" spans="1:1" x14ac:dyDescent="0.3">
      <c r="A16" s="69" t="s">
        <v>54</v>
      </c>
    </row>
    <row r="17" spans="1:1" ht="28.8" x14ac:dyDescent="0.3">
      <c r="A17" s="69" t="s">
        <v>55</v>
      </c>
    </row>
    <row r="18" spans="1:1" x14ac:dyDescent="0.3">
      <c r="A18" s="69" t="s">
        <v>56</v>
      </c>
    </row>
    <row r="19" spans="1:1" x14ac:dyDescent="0.3">
      <c r="A19" s="69" t="s">
        <v>57</v>
      </c>
    </row>
    <row r="20" spans="1:1" x14ac:dyDescent="0.3">
      <c r="A20" s="69" t="s">
        <v>58</v>
      </c>
    </row>
    <row r="21" spans="1:1" x14ac:dyDescent="0.3">
      <c r="A21" s="69" t="s">
        <v>59</v>
      </c>
    </row>
    <row r="22" spans="1:1" x14ac:dyDescent="0.3">
      <c r="A22" s="70" t="s">
        <v>60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topLeftCell="A43" workbookViewId="0">
      <selection activeCell="N54" sqref="N54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.5546875" style="1" customWidth="1"/>
    <col min="6" max="7" width="4.33203125" style="1" customWidth="1"/>
    <col min="8" max="8" width="21.88671875" style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1.88671875" style="59" customWidth="1"/>
    <col min="15" max="22" width="5.44140625" style="1" customWidth="1"/>
    <col min="23" max="23" width="2.6640625" style="1" customWidth="1"/>
    <col min="24" max="24" width="19.10937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236" t="s">
        <v>127</v>
      </c>
      <c r="C1" s="237"/>
      <c r="D1" s="237"/>
      <c r="E1" s="237"/>
      <c r="F1" s="237"/>
      <c r="G1" s="237"/>
      <c r="H1" s="237"/>
      <c r="I1" s="237"/>
      <c r="J1" s="238"/>
    </row>
    <row r="2" spans="2:116" ht="18" customHeight="1" x14ac:dyDescent="0.3">
      <c r="B2" s="236"/>
      <c r="C2" s="237"/>
      <c r="D2" s="237"/>
      <c r="E2" s="237"/>
      <c r="F2" s="237"/>
      <c r="G2" s="237"/>
      <c r="H2" s="237"/>
      <c r="I2" s="237"/>
      <c r="J2" s="238"/>
    </row>
    <row r="3" spans="2:116" ht="18" customHeight="1" x14ac:dyDescent="0.3">
      <c r="B3" s="239"/>
      <c r="C3" s="240"/>
      <c r="D3" s="240"/>
      <c r="E3" s="240"/>
      <c r="F3" s="240"/>
      <c r="G3" s="240"/>
      <c r="H3" s="240"/>
      <c r="I3" s="240"/>
      <c r="J3" s="241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BX3" s="12"/>
      <c r="CI3" s="51" t="s">
        <v>22</v>
      </c>
    </row>
    <row r="4" spans="2:116" ht="18" customHeight="1" x14ac:dyDescent="0.3">
      <c r="B4" s="227" t="s">
        <v>71</v>
      </c>
      <c r="C4" s="228"/>
      <c r="D4" s="228"/>
      <c r="E4" s="228"/>
      <c r="F4" s="228"/>
      <c r="G4" s="228"/>
      <c r="H4" s="228"/>
      <c r="I4" s="228"/>
      <c r="J4" s="229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72</v>
      </c>
      <c r="F5" s="57" t="s">
        <v>3</v>
      </c>
      <c r="G5" s="57" t="s">
        <v>4</v>
      </c>
      <c r="H5" s="62" t="s">
        <v>72</v>
      </c>
      <c r="I5" s="57" t="s">
        <v>73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5">
        <v>1</v>
      </c>
      <c r="C6" s="80">
        <v>45460</v>
      </c>
      <c r="D6" s="81">
        <v>0.75</v>
      </c>
      <c r="E6" s="123" t="s">
        <v>98</v>
      </c>
      <c r="F6" s="141">
        <v>6</v>
      </c>
      <c r="G6" s="141">
        <v>1</v>
      </c>
      <c r="H6" s="124" t="s">
        <v>99</v>
      </c>
      <c r="I6" s="144" t="s">
        <v>61</v>
      </c>
      <c r="J6" s="82" t="s">
        <v>8</v>
      </c>
      <c r="K6" s="6" t="str">
        <f t="shared" ref="K6:K13" si="0">IF(F6&lt;&gt;"",IF(F6&gt;G6,E6,IF(G6&gt;F6,H6,"Empate")),"")</f>
        <v>SL BENFICA</v>
      </c>
      <c r="L6" s="6" t="str">
        <f t="shared" ref="L6:L13" si="1">IF(F6&lt;&gt;"",IF(F6&lt;G6,E6,IF(G6&lt;F6,H6,"Empate")),"")</f>
        <v>OEIRAS</v>
      </c>
      <c r="N6" s="100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6">
        <v>2</v>
      </c>
      <c r="C7" s="83">
        <v>45460</v>
      </c>
      <c r="D7" s="84">
        <v>0.75</v>
      </c>
      <c r="E7" s="125" t="s">
        <v>100</v>
      </c>
      <c r="F7" s="142">
        <v>7</v>
      </c>
      <c r="G7" s="142">
        <v>0</v>
      </c>
      <c r="H7" s="126" t="s">
        <v>101</v>
      </c>
      <c r="I7" s="145" t="s">
        <v>67</v>
      </c>
      <c r="J7" s="85" t="s">
        <v>8</v>
      </c>
      <c r="K7" s="6" t="str">
        <f t="shared" si="0"/>
        <v>CENTRAL 32</v>
      </c>
      <c r="L7" s="6" t="str">
        <f t="shared" si="1"/>
        <v>CARCAVELOS</v>
      </c>
      <c r="N7" s="133" t="s">
        <v>98</v>
      </c>
      <c r="O7" s="114">
        <v>3</v>
      </c>
      <c r="P7" s="115">
        <v>3</v>
      </c>
      <c r="Q7" s="115">
        <v>0</v>
      </c>
      <c r="R7" s="115">
        <v>0</v>
      </c>
      <c r="S7" s="115">
        <v>28</v>
      </c>
      <c r="T7" s="115">
        <v>2</v>
      </c>
      <c r="U7" s="115">
        <v>26</v>
      </c>
      <c r="V7" s="116">
        <v>9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6">
        <v>3</v>
      </c>
      <c r="C8" s="86">
        <v>45460</v>
      </c>
      <c r="D8" s="87">
        <v>0.75</v>
      </c>
      <c r="E8" s="127" t="s">
        <v>102</v>
      </c>
      <c r="F8" s="142">
        <v>2</v>
      </c>
      <c r="G8" s="142">
        <v>4</v>
      </c>
      <c r="H8" s="128" t="s">
        <v>103</v>
      </c>
      <c r="I8" s="146" t="s">
        <v>80</v>
      </c>
      <c r="J8" s="88" t="s">
        <v>9</v>
      </c>
      <c r="K8" s="6" t="str">
        <f t="shared" si="0"/>
        <v>ESTORIL ÉLITE</v>
      </c>
      <c r="L8" s="6" t="str">
        <f t="shared" si="1"/>
        <v>REAL SC</v>
      </c>
      <c r="N8" s="134" t="s">
        <v>99</v>
      </c>
      <c r="O8" s="117">
        <v>3</v>
      </c>
      <c r="P8" s="118">
        <v>2</v>
      </c>
      <c r="Q8" s="118">
        <v>0</v>
      </c>
      <c r="R8" s="118">
        <v>1</v>
      </c>
      <c r="S8" s="118">
        <v>6</v>
      </c>
      <c r="T8" s="118">
        <v>7</v>
      </c>
      <c r="U8" s="118">
        <v>-1</v>
      </c>
      <c r="V8" s="119">
        <v>6</v>
      </c>
      <c r="X8" s="14" t="s">
        <v>86</v>
      </c>
      <c r="Y8" s="15">
        <f>DCOUNT($E$5:$F$29,$F$5,$X12:$X13)+DCOUNT($G$5:$H$29,$G$5,$X12:$X13)</f>
        <v>2</v>
      </c>
      <c r="Z8" s="15">
        <f>COUNTIF($K$6:$K$35,X13)</f>
        <v>1</v>
      </c>
      <c r="AA8" s="15">
        <f>Y8-Z8-AB8</f>
        <v>1</v>
      </c>
      <c r="AB8" s="15">
        <f>COUNTIF($L$6:$L$35,X13)</f>
        <v>0</v>
      </c>
      <c r="AC8" s="15">
        <f>DSUM($E$5:$F$29,$F$5,$X12:$X13)+DSUM($G$5:$H$29,$G$5,$X12:$X13)</f>
        <v>10</v>
      </c>
      <c r="AD8" s="15">
        <f>DSUM($E$5:$G$29,$G$5,$X12:$X13)+DSUM($F$5:$H$29,$F$5,$X12:$X13)</f>
        <v>2</v>
      </c>
      <c r="AE8" s="15">
        <f>AC8-AD8</f>
        <v>8</v>
      </c>
      <c r="AF8" s="16">
        <f>Z8*3+AA8*1</f>
        <v>4</v>
      </c>
      <c r="AH8" s="17" t="str">
        <f>X8</f>
        <v>SL Benfica</v>
      </c>
      <c r="AI8" s="18">
        <f>AF8</f>
        <v>4</v>
      </c>
      <c r="AJ8" s="19" t="str">
        <f>IF(AI8&gt;=AI9,AH8,AH9)</f>
        <v>SL Benfica</v>
      </c>
      <c r="AK8" s="18">
        <f>VLOOKUP(AJ8,X8:AF11,9,FALSE)</f>
        <v>4</v>
      </c>
      <c r="AL8" s="19" t="str">
        <f>IF(AK8&gt;=AK10,AJ8,AJ10)</f>
        <v>SL Benfica</v>
      </c>
      <c r="AM8" s="18">
        <f>VLOOKUP(AL8,X8:AF11,9,FALSE)</f>
        <v>4</v>
      </c>
      <c r="AN8" s="19" t="str">
        <f>IF(AM8&gt;=AM11,AL8,AL11)</f>
        <v>SL Benfica</v>
      </c>
      <c r="AO8" s="18">
        <f>VLOOKUP(AN8,X8:AF11,9,FALSE)</f>
        <v>4</v>
      </c>
      <c r="AP8" s="19"/>
      <c r="AQ8" s="20"/>
      <c r="AR8" s="20"/>
      <c r="AS8" s="20"/>
      <c r="AT8" s="20"/>
      <c r="AU8" s="21"/>
      <c r="AV8" s="22" t="str">
        <f>AN8</f>
        <v>SL Benfica</v>
      </c>
      <c r="AW8" s="23">
        <f>AO8</f>
        <v>4</v>
      </c>
      <c r="AX8" s="18">
        <f>VLOOKUP(AV8,X8:AF11,8,FALSE)</f>
        <v>8</v>
      </c>
      <c r="AY8" s="19" t="str">
        <f>IF(AND(AW8=AW9,AX9&gt;AX8),AV9,AV8)</f>
        <v>SL Benfica</v>
      </c>
      <c r="AZ8" s="18"/>
      <c r="BA8" s="18"/>
      <c r="BB8" s="20"/>
      <c r="BC8" s="20"/>
      <c r="BD8" s="20"/>
      <c r="BE8" s="20"/>
      <c r="BF8" s="24">
        <f>AW8</f>
        <v>4</v>
      </c>
      <c r="BG8" s="25" t="str">
        <f>AY8</f>
        <v>SL Benfica</v>
      </c>
      <c r="BI8" s="13" t="str">
        <f>BG8</f>
        <v>SL Benfica</v>
      </c>
      <c r="BJ8" s="26">
        <f>VLOOKUP(BI8,X8:AF11,2,FALSE)</f>
        <v>2</v>
      </c>
      <c r="BK8" s="27">
        <f>VLOOKUP(BI8,X8:AF11,3,FALSE)</f>
        <v>1</v>
      </c>
      <c r="BL8" s="27">
        <f>VLOOKUP(BI8,X8:AF11,4,FALSE)</f>
        <v>1</v>
      </c>
      <c r="BM8" s="27">
        <f>VLOOKUP(BI8,X8:AF11,5,FALSE)</f>
        <v>0</v>
      </c>
      <c r="BN8" s="27">
        <f>VLOOKUP(BI8,X8:AF11,6,FALSE)</f>
        <v>10</v>
      </c>
      <c r="BO8" s="27">
        <f>VLOOKUP(BI8,X8:AF11,7,FALSE)</f>
        <v>2</v>
      </c>
      <c r="BP8" s="27">
        <f>VLOOKUP(BI8,X8:AF11,8,FALSE)</f>
        <v>8</v>
      </c>
      <c r="BQ8" s="27">
        <f>VLOOKUP(BI8,X8:AF11,9,FALSE)</f>
        <v>4</v>
      </c>
      <c r="BR8" s="1" t="str">
        <f>BI8</f>
        <v>SL Benfica</v>
      </c>
      <c r="BS8" s="1">
        <f>VLOOKUP(BR8,BI8:BQ11,9,FALSE)</f>
        <v>4</v>
      </c>
      <c r="BT8" s="1">
        <f>VLOOKUP(BR8,BI8:BQ11,8,FALSE)</f>
        <v>8</v>
      </c>
      <c r="BU8" s="28" t="str">
        <f>IF(AND(BS8=BS9,BT9&gt;BT8),BR9,BR8)</f>
        <v>SL Benfica</v>
      </c>
      <c r="BV8" s="29">
        <f>VLOOKUP(BU8,BI8:BQ11,9,FALSE)</f>
        <v>4</v>
      </c>
      <c r="BW8" s="29">
        <f>VLOOKUP(BU8,BI8:BQ11,8,FALSE)</f>
        <v>8</v>
      </c>
      <c r="BX8" s="28" t="str">
        <f>IF(AND(BV8=BV10,BW10&gt;BW8),BU10,BU8)</f>
        <v>SL Benfica</v>
      </c>
      <c r="BY8" s="1">
        <f>VLOOKUP(BX8,BI8:BQ11,9,FALSE)</f>
        <v>4</v>
      </c>
      <c r="BZ8" s="12">
        <f>VLOOKUP(BX8,BI8:BQ11,8,FALSE)</f>
        <v>8</v>
      </c>
      <c r="CA8" s="30" t="str">
        <f>IF(AND(BY8=BY11,BZ11&gt;BZ8),BX11,BX8)</f>
        <v>SL Benfica</v>
      </c>
      <c r="CB8" s="1">
        <f>VLOOKUP(CA8,BI8:BQ11,9,FALSE)</f>
        <v>4</v>
      </c>
      <c r="CC8" s="1">
        <f>VLOOKUP(CA8,BI8:BQ11,8,FALSE)</f>
        <v>8</v>
      </c>
      <c r="CD8" s="12">
        <f>VLOOKUP(CA8,BI8:BQ11,6,FALSE)</f>
        <v>10</v>
      </c>
      <c r="CE8" s="28" t="str">
        <f>IF(AND(CB8=CB9,CC8=CC9,CD9&gt;CD8),CA9,CA8)</f>
        <v>Estoril Élite</v>
      </c>
      <c r="CF8" s="1">
        <f>VLOOKUP(CE8,BI8:BQ11,9,FALSE)</f>
        <v>4</v>
      </c>
      <c r="CG8" s="1">
        <f>VLOOKUP(CE8,BI8:BQ11,8,FALSE)</f>
        <v>8</v>
      </c>
      <c r="CH8" s="1">
        <f>VLOOKUP(CE8,BI8:BQ11,6,FALSE)</f>
        <v>11</v>
      </c>
      <c r="CI8" s="28" t="str">
        <f>IF(AND(CF8=CF10,CG8=CG10,CH10&gt;CH8),CE10,CE8)</f>
        <v>Estoril Élite</v>
      </c>
      <c r="CJ8" s="1">
        <f>VLOOKUP(CI8,BI8:BQ11,9,FALSE)</f>
        <v>4</v>
      </c>
      <c r="CK8" s="1">
        <f>VLOOKUP(CI8,BI8:BQ11,8,FALSE)</f>
        <v>8</v>
      </c>
      <c r="CL8" s="1">
        <f>VLOOKUP(CI8,BI8:BQ11,6,FALSE)</f>
        <v>11</v>
      </c>
      <c r="CM8" s="28" t="str">
        <f>IF(AND(CJ8=CJ11,CK8=CK11,CL11&gt;CL8),CI11,CI8)</f>
        <v>Estoril Élite</v>
      </c>
      <c r="CN8" s="1">
        <f>VLOOKUP(CM8,BI8:BQ11,9,FALSE)</f>
        <v>4</v>
      </c>
      <c r="CO8" s="1">
        <f>VLOOKUP(CM8,BI8:BQ11,8,FALSE)</f>
        <v>8</v>
      </c>
      <c r="CP8" s="1">
        <f>VLOOKUP(CM8,BI8:BQ11,6,FALSE)</f>
        <v>11</v>
      </c>
      <c r="CQ8" s="13" t="str">
        <f>CM8</f>
        <v>Estoril Élite</v>
      </c>
      <c r="CR8" s="26">
        <f>VLOOKUP(CQ8,$X$8:$AF$11,2,FALSE)</f>
        <v>2</v>
      </c>
      <c r="CS8" s="27">
        <f>VLOOKUP(CQ8,$X$8:$AF$11,3,FALSE)</f>
        <v>1</v>
      </c>
      <c r="CT8" s="27">
        <f>VLOOKUP(CQ8,$X$8:$AF$11,4,FALSE)</f>
        <v>1</v>
      </c>
      <c r="CU8" s="27">
        <f>VLOOKUP(CQ8,$X$8:$AF$11,5,FALSE)</f>
        <v>0</v>
      </c>
      <c r="CV8" s="27">
        <f>VLOOKUP(CQ8,$X$8:$AF$11,6,FALSE)</f>
        <v>11</v>
      </c>
      <c r="CW8" s="27">
        <f>VLOOKUP(CQ8,$X$8:$AF$11,7,FALSE)</f>
        <v>3</v>
      </c>
      <c r="CX8" s="27">
        <f>VLOOKUP(CQ8,$X$8:$AF$11,8,FALSE)</f>
        <v>8</v>
      </c>
      <c r="CY8" s="27">
        <f>VLOOKUP(CQ8,$X$8:$AF$11,9,FALSE)</f>
        <v>4</v>
      </c>
      <c r="DA8" s="1" t="str">
        <f>IF(ISNA(VLOOKUP(CQ8,K$6:L$25,1,FALSE))=TRUE,CM11,VLOOKUP(CQ8,K$6:L$25,1,FALSE))</f>
        <v>ESTORIL ÉLITE</v>
      </c>
      <c r="DB8" s="1" t="str">
        <f>IF(ISNA(VLOOKUP(CQ8,K$6:L$25,2,FALSE))=TRUE,CM11,VLOOKUP(CQ8,K$6:L$25,2,FALSE))</f>
        <v>REAL SC</v>
      </c>
      <c r="DD8" s="1" t="str">
        <f>IF(AND(CR9=CR8,CY9=CY8,DA9=CM9,DB9=CM8),DA9,CM8)</f>
        <v>Estoril Élite</v>
      </c>
      <c r="DE8" s="26">
        <f>VLOOKUP(DD8,$X$8:$AF$11,2,FALSE)</f>
        <v>2</v>
      </c>
      <c r="DF8" s="27">
        <f>VLOOKUP(DD8,$X$8:$AF$11,3,FALSE)</f>
        <v>1</v>
      </c>
      <c r="DG8" s="27">
        <f>VLOOKUP(DD8,$X$8:$AF$11,4,FALSE)</f>
        <v>1</v>
      </c>
      <c r="DH8" s="27">
        <f>VLOOKUP(DD8,$X$8:$AF$11,5,FALSE)</f>
        <v>0</v>
      </c>
      <c r="DI8" s="27">
        <f>VLOOKUP(DD8,$X$8:$AF$11,6,FALSE)</f>
        <v>11</v>
      </c>
      <c r="DJ8" s="27">
        <f>VLOOKUP(DD8,$X$8:$AF$11,7,FALSE)</f>
        <v>3</v>
      </c>
      <c r="DK8" s="27">
        <f>VLOOKUP(DD8,$X$8:$AF$11,8,FALSE)</f>
        <v>8</v>
      </c>
      <c r="DL8" s="27">
        <f>VLOOKUP(DD8,$X$8:$AF$11,9,FALSE)</f>
        <v>4</v>
      </c>
    </row>
    <row r="9" spans="2:116" ht="22.5" customHeight="1" x14ac:dyDescent="0.3">
      <c r="B9" s="96">
        <v>4</v>
      </c>
      <c r="C9" s="86">
        <v>45460</v>
      </c>
      <c r="D9" s="87">
        <v>0.75</v>
      </c>
      <c r="E9" s="127" t="s">
        <v>104</v>
      </c>
      <c r="F9" s="142">
        <v>1</v>
      </c>
      <c r="G9" s="142">
        <v>0</v>
      </c>
      <c r="H9" s="128" t="s">
        <v>105</v>
      </c>
      <c r="I9" s="146" t="s">
        <v>124</v>
      </c>
      <c r="J9" s="88" t="s">
        <v>9</v>
      </c>
      <c r="K9" s="6" t="str">
        <f t="shared" si="0"/>
        <v>CASCAIS</v>
      </c>
      <c r="L9" s="6" t="str">
        <f t="shared" si="1"/>
        <v>SINTRENSE "B"</v>
      </c>
      <c r="N9" s="134" t="s">
        <v>100</v>
      </c>
      <c r="O9" s="117">
        <v>3</v>
      </c>
      <c r="P9" s="118">
        <v>1</v>
      </c>
      <c r="Q9" s="118">
        <v>0</v>
      </c>
      <c r="R9" s="118">
        <v>2</v>
      </c>
      <c r="S9" s="118">
        <v>8</v>
      </c>
      <c r="T9" s="118">
        <v>7</v>
      </c>
      <c r="U9" s="118">
        <v>1</v>
      </c>
      <c r="V9" s="119">
        <v>3</v>
      </c>
      <c r="X9" s="14" t="s">
        <v>79</v>
      </c>
      <c r="Y9" s="15">
        <f>DCOUNT($E$5:$F$29,$F$5,$Y12:$Y13)+DCOUNT($G$5:$H$29,$G$5,$Y12:$Y13)</f>
        <v>2</v>
      </c>
      <c r="Z9" s="15">
        <f>COUNTIF($K$6:$K$35,Y13)</f>
        <v>1</v>
      </c>
      <c r="AA9" s="15">
        <f>Y9-Z9-AB9</f>
        <v>1</v>
      </c>
      <c r="AB9" s="15">
        <f>COUNTIF($L$6:$L$35,Y13)</f>
        <v>0</v>
      </c>
      <c r="AC9" s="15">
        <f>DSUM($E$5:$F$29,$F$5,$Y12:$Y13)+DSUM($G$5:$H$29,$G$5,$Y12:$Y13)</f>
        <v>6</v>
      </c>
      <c r="AD9" s="15">
        <f>DSUM($E$5:$G$29,$G$5,$Y12:$Y13)+DSUM($F$5:$H$29,$F$5,$Y12:$Y13)</f>
        <v>5</v>
      </c>
      <c r="AE9" s="15">
        <f>AC9-AD9</f>
        <v>1</v>
      </c>
      <c r="AF9" s="16">
        <f>Z9*3+AA9*1</f>
        <v>4</v>
      </c>
      <c r="AH9" s="31" t="str">
        <f>X9</f>
        <v>Estoril AC</v>
      </c>
      <c r="AI9" s="32">
        <f>AF9</f>
        <v>4</v>
      </c>
      <c r="AJ9" s="30" t="str">
        <f>IF(AI9&lt;=AI8,AH9,AH8)</f>
        <v>Estoril AC</v>
      </c>
      <c r="AK9" s="32">
        <f>VLOOKUP(AJ9,X8:AF11,9,FALSE)</f>
        <v>4</v>
      </c>
      <c r="AL9" s="10" t="str">
        <f>AJ9</f>
        <v>Estoril AC</v>
      </c>
      <c r="AM9" s="32">
        <f>VLOOKUP(AL9,X8:AF11,9,FALSE)</f>
        <v>4</v>
      </c>
      <c r="AN9" s="10" t="str">
        <f>AL9</f>
        <v>Estoril AC</v>
      </c>
      <c r="AO9" s="32">
        <f>VLOOKUP(AN9,X8:AF11,9,FALSE)</f>
        <v>4</v>
      </c>
      <c r="AP9" s="30" t="str">
        <f>IF(AO9&gt;=AO10,AN9,AN10)</f>
        <v>Estoril AC</v>
      </c>
      <c r="AQ9" s="32">
        <f>VLOOKUP(AP9,X8:AF11,9,FALSE)</f>
        <v>4</v>
      </c>
      <c r="AR9" s="30" t="str">
        <f>IF(AQ9&gt;=AQ11,AP9,AP11)</f>
        <v>Estoril AC</v>
      </c>
      <c r="AS9" s="32">
        <f>VLOOKUP(AR9,X8:AF11,9,FALSE)</f>
        <v>4</v>
      </c>
      <c r="AU9" s="33"/>
      <c r="AV9" s="34" t="str">
        <f>AR9</f>
        <v>Estoril AC</v>
      </c>
      <c r="AW9" s="35">
        <f>AS9</f>
        <v>4</v>
      </c>
      <c r="AX9" s="32">
        <f>VLOOKUP(AV9,X8:AF11,8,FALSE)</f>
        <v>1</v>
      </c>
      <c r="AY9" s="30" t="str">
        <f>IF(AND(AW8=AW9,AX9&gt;AX8),AV8,AV9)</f>
        <v>Estoril AC</v>
      </c>
      <c r="AZ9" s="32">
        <f>VLOOKUP(AY9,X8:AF11,9,FALSE)</f>
        <v>4</v>
      </c>
      <c r="BA9" s="32">
        <f>VLOOKUP(AY9,X8:AF11,8,FALSE)</f>
        <v>1</v>
      </c>
      <c r="BB9" s="30" t="str">
        <f>IF(AND(AZ9=AZ10,BA10&gt;BA9),AY10,AY9)</f>
        <v>Estoril AC</v>
      </c>
      <c r="BC9" s="32"/>
      <c r="BD9" s="32"/>
      <c r="BF9" s="36">
        <f>AZ9</f>
        <v>4</v>
      </c>
      <c r="BG9" s="37" t="str">
        <f>BB9</f>
        <v>Estoril AC</v>
      </c>
      <c r="BI9" s="13" t="str">
        <f>BG9</f>
        <v>Estoril AC</v>
      </c>
      <c r="BJ9" s="26">
        <f>VLOOKUP(BI9,X8:AF11,2,FALSE)</f>
        <v>2</v>
      </c>
      <c r="BK9" s="27">
        <f>VLOOKUP(BI9,X8:AF11,3,FALSE)</f>
        <v>1</v>
      </c>
      <c r="BL9" s="27">
        <f>VLOOKUP(BI9,X8:AF11,4,FALSE)</f>
        <v>1</v>
      </c>
      <c r="BM9" s="27">
        <f>VLOOKUP(BI9,X8:AF11,5,FALSE)</f>
        <v>0</v>
      </c>
      <c r="BN9" s="27">
        <f>VLOOKUP(BI9,X8:AF11,6,FALSE)</f>
        <v>6</v>
      </c>
      <c r="BO9" s="27">
        <f>VLOOKUP(BI9,X8:AF11,7,FALSE)</f>
        <v>5</v>
      </c>
      <c r="BP9" s="27">
        <f>VLOOKUP(BI9,X8:AF11,8,FALSE)</f>
        <v>1</v>
      </c>
      <c r="BQ9" s="27">
        <f>VLOOKUP(BI9,X8:AF11,9,FALSE)</f>
        <v>4</v>
      </c>
      <c r="BR9" s="1" t="str">
        <f>BI9</f>
        <v>Estoril AC</v>
      </c>
      <c r="BS9" s="1">
        <f>VLOOKUP(BR9,BI8:BQ11,9,FALSE)</f>
        <v>4</v>
      </c>
      <c r="BT9" s="1">
        <f>VLOOKUP(BR9,BI8:BQ11,8,FALSE)</f>
        <v>1</v>
      </c>
      <c r="BU9" s="28" t="str">
        <f>IF(AND(BS8=BS9,BT9&gt;BT8),BR8,BR9)</f>
        <v>Estoril AC</v>
      </c>
      <c r="BV9" s="29">
        <f>VLOOKUP(BU9,BI8:BQ11,9,FALSE)</f>
        <v>4</v>
      </c>
      <c r="BW9" s="29">
        <f>VLOOKUP(BU9,BI8:BQ11,8,FALSE)</f>
        <v>1</v>
      </c>
      <c r="BX9" s="29" t="str">
        <f>IF(AND(BV9=BV11,BW11&gt;BW9),BU11,BU9)</f>
        <v>Estoril AC</v>
      </c>
      <c r="BY9" s="1">
        <f>VLOOKUP(BX9,BI8:BQ11,9,FALSE)</f>
        <v>4</v>
      </c>
      <c r="BZ9" s="12">
        <f>VLOOKUP(BX9,BI8:BQ11,8,FALSE)</f>
        <v>1</v>
      </c>
      <c r="CA9" s="1" t="str">
        <f>IF(AND(BY9=BY10,BZ10&gt;BZ9),BX10,BX9)</f>
        <v>Estoril Élite</v>
      </c>
      <c r="CB9" s="1">
        <f>VLOOKUP(CA9,BI8:BQ11,9,FALSE)</f>
        <v>4</v>
      </c>
      <c r="CC9" s="1">
        <f>VLOOKUP(CA9,BI8:BQ11,8,FALSE)</f>
        <v>8</v>
      </c>
      <c r="CD9" s="12">
        <f>VLOOKUP(CA9,BI8:BQ11,6,FALSE)</f>
        <v>11</v>
      </c>
      <c r="CE9" s="28" t="str">
        <f>IF(AND(CB8=CB9,CC8=CC9,CD9&gt;CD8),CA8,CA9)</f>
        <v>SL Benfica</v>
      </c>
      <c r="CF9" s="1">
        <f>VLOOKUP(CE9,BI8:BQ11,9,FALSE)</f>
        <v>4</v>
      </c>
      <c r="CG9" s="1">
        <f>VLOOKUP(CE9,BI8:BQ11,8,FALSE)</f>
        <v>8</v>
      </c>
      <c r="CH9" s="1">
        <f>VLOOKUP(CE9,BI8:BQ11,6,FALSE)</f>
        <v>10</v>
      </c>
      <c r="CI9" s="29" t="str">
        <f>IF(AND(CF9=CF11,CG9=CG11,CH11&gt;CH9),CE11,CE9)</f>
        <v>SL Benfica</v>
      </c>
      <c r="CJ9" s="1">
        <f>VLOOKUP(CI9,BI8:BQ11,9,FALSE)</f>
        <v>4</v>
      </c>
      <c r="CK9" s="1">
        <f>VLOOKUP(CI9,BI8:BQ11,8,FALSE)</f>
        <v>8</v>
      </c>
      <c r="CL9" s="1">
        <f>VLOOKUP(CI9,BI8:BQ11,6,FALSE)</f>
        <v>10</v>
      </c>
      <c r="CM9" s="29" t="str">
        <f>IF(AND(CJ9=CJ10,CK9=CK10,CL10&gt;CL9),CI10,CI9)</f>
        <v>SL Benfica</v>
      </c>
      <c r="CN9" s="1">
        <f>VLOOKUP(CM9,BI8:BQ11,9,FALSE)</f>
        <v>4</v>
      </c>
      <c r="CO9" s="1">
        <f>VLOOKUP(CM9,BI8:BQ11,8,FALSE)</f>
        <v>8</v>
      </c>
      <c r="CP9" s="1">
        <f>VLOOKUP(CM9,BI8:BQ11,6,FALSE)</f>
        <v>10</v>
      </c>
      <c r="CQ9" s="13" t="str">
        <f>CM9</f>
        <v>SL Benfica</v>
      </c>
      <c r="CR9" s="26">
        <f>VLOOKUP(CQ9,$X$8:$AF$11,2,FALSE)</f>
        <v>2</v>
      </c>
      <c r="CS9" s="27">
        <f>VLOOKUP(CQ9,$X$8:$AF$11,3,FALSE)</f>
        <v>1</v>
      </c>
      <c r="CT9" s="27">
        <f>VLOOKUP(CQ9,$X$8:$AF$11,4,FALSE)</f>
        <v>1</v>
      </c>
      <c r="CU9" s="27">
        <f>VLOOKUP(CQ9,$X$8:$AF$11,5,FALSE)</f>
        <v>0</v>
      </c>
      <c r="CV9" s="27">
        <f>VLOOKUP(CQ9,$X$8:$AF$11,6,FALSE)</f>
        <v>10</v>
      </c>
      <c r="CW9" s="27">
        <f>VLOOKUP(CQ9,$X$8:$AF$11,7,FALSE)</f>
        <v>2</v>
      </c>
      <c r="CX9" s="27">
        <f>VLOOKUP(CQ9,$X$8:$AF$11,8,FALSE)</f>
        <v>8</v>
      </c>
      <c r="CY9" s="27">
        <f>VLOOKUP(CQ9,$X$8:$AF$11,9,FALSE)</f>
        <v>4</v>
      </c>
      <c r="DA9" s="1" t="str">
        <f>IF(ISNA(VLOOKUP(CQ9,K$6:L$25,1,FALSE))=TRUE,CM11,VLOOKUP(CQ9,K$6:L$25,1,FALSE))</f>
        <v>SL BENFICA</v>
      </c>
      <c r="DB9" s="1" t="str">
        <f>IF(ISNA(VLOOKUP(CQ9,K$6:L$25,2,FALSE))=TRUE,CM11,VLOOKUP(CQ9,K$6:L$25,2,FALSE))</f>
        <v>OEIRAS</v>
      </c>
      <c r="DD9" s="1" t="str">
        <f>IF(DD8=CM9,CM8,IF(AND(CR10=CR9,CY10=CY9,DA10=CM10,DB10=CM9),DA10,CM9))</f>
        <v>SL Benfica</v>
      </c>
      <c r="DE9" s="26">
        <f>VLOOKUP(DD9,$X$8:$AF$11,2,FALSE)</f>
        <v>2</v>
      </c>
      <c r="DF9" s="27">
        <f>VLOOKUP(DD9,$X$8:$AF$11,3,FALSE)</f>
        <v>1</v>
      </c>
      <c r="DG9" s="27">
        <f>VLOOKUP(DD9,$X$8:$AF$11,4,FALSE)</f>
        <v>1</v>
      </c>
      <c r="DH9" s="27">
        <f>VLOOKUP(DD9,$X$8:$AF$11,5,FALSE)</f>
        <v>0</v>
      </c>
      <c r="DI9" s="27">
        <f>VLOOKUP(DD9,$X$8:$AF$11,6,FALSE)</f>
        <v>10</v>
      </c>
      <c r="DJ9" s="27">
        <f>VLOOKUP(DD9,$X$8:$AF$11,7,FALSE)</f>
        <v>2</v>
      </c>
      <c r="DK9" s="27">
        <f>VLOOKUP(DD9,$X$8:$AF$11,8,FALSE)</f>
        <v>8</v>
      </c>
      <c r="DL9" s="27">
        <f>VLOOKUP(DD9,$X$8:$AF$11,9,FALSE)</f>
        <v>4</v>
      </c>
    </row>
    <row r="10" spans="2:116" ht="22.5" customHeight="1" x14ac:dyDescent="0.3">
      <c r="B10" s="96">
        <v>5</v>
      </c>
      <c r="C10" s="89">
        <v>45460</v>
      </c>
      <c r="D10" s="90">
        <v>0.75</v>
      </c>
      <c r="E10" s="129" t="s">
        <v>106</v>
      </c>
      <c r="F10" s="142">
        <v>5</v>
      </c>
      <c r="G10" s="142">
        <v>2</v>
      </c>
      <c r="H10" s="130" t="s">
        <v>107</v>
      </c>
      <c r="I10" s="147" t="s">
        <v>63</v>
      </c>
      <c r="J10" s="91" t="s">
        <v>10</v>
      </c>
      <c r="K10" s="6" t="str">
        <f>IF(F10&lt;&gt;"",IF(F10&gt;G10,E10,IF(G10&gt;F10,H10,"Empate")),"")</f>
        <v>CASA PIA</v>
      </c>
      <c r="L10" s="6" t="str">
        <f>IF(F10&lt;&gt;"",IF(F10&lt;G10,E10,IF(G10&lt;F10,H10,"Empate")),"")</f>
        <v>BLESS ACADEMY</v>
      </c>
      <c r="N10" s="143" t="s">
        <v>101</v>
      </c>
      <c r="O10" s="120">
        <v>3</v>
      </c>
      <c r="P10" s="121">
        <v>0</v>
      </c>
      <c r="Q10" s="121">
        <v>0</v>
      </c>
      <c r="R10" s="121">
        <v>3</v>
      </c>
      <c r="S10" s="121">
        <v>1</v>
      </c>
      <c r="T10" s="121">
        <v>27</v>
      </c>
      <c r="U10" s="121">
        <v>-26</v>
      </c>
      <c r="V10" s="122">
        <v>0</v>
      </c>
      <c r="X10" s="14" t="s">
        <v>65</v>
      </c>
      <c r="Y10" s="15">
        <f>DCOUNT($E$5:$F$29,$F$5,$Z12:$Z13)+DCOUNT($G$5:$H$29,$G$5,$Z12:$Z13)</f>
        <v>2</v>
      </c>
      <c r="Z10" s="15">
        <f>COUNTIF($K$6:$K$35,Z13)</f>
        <v>1</v>
      </c>
      <c r="AA10" s="15">
        <f>Y10-Z10-AB10</f>
        <v>1</v>
      </c>
      <c r="AB10" s="15">
        <f>COUNTIF($L$6:$L$35,Z13)</f>
        <v>0</v>
      </c>
      <c r="AC10" s="15">
        <f>DSUM($E$5:$F$29,$F$5,$Z12:$Z13)+DSUM($G$5:$H$29,$G$5,$Z12:$Z13)</f>
        <v>3</v>
      </c>
      <c r="AD10" s="15">
        <f>DSUM($E$5:$G$29,$G$5,$Z12:$Z13)+DSUM($F$5:$H$29,$F$5,$Z12:$Z13)</f>
        <v>5</v>
      </c>
      <c r="AE10" s="15">
        <f>AC10-AD10</f>
        <v>-2</v>
      </c>
      <c r="AF10" s="16">
        <f>Z10*3+AA10*1</f>
        <v>4</v>
      </c>
      <c r="AH10" s="31" t="str">
        <f>X10</f>
        <v>Cascais</v>
      </c>
      <c r="AI10" s="32">
        <f>AF10</f>
        <v>4</v>
      </c>
      <c r="AJ10" s="10" t="str">
        <f>AH10</f>
        <v>Cascais</v>
      </c>
      <c r="AK10" s="32">
        <f>VLOOKUP(AJ10,X8:AF11,9,FALSE)</f>
        <v>4</v>
      </c>
      <c r="AL10" s="30" t="str">
        <f>IF(AK10&lt;=AK8,AJ10,AJ8)</f>
        <v>Cascais</v>
      </c>
      <c r="AM10" s="32">
        <f>VLOOKUP(AL10,X8:AF11,9,FALSE)</f>
        <v>4</v>
      </c>
      <c r="AN10" s="10" t="str">
        <f>AL10</f>
        <v>Cascais</v>
      </c>
      <c r="AO10" s="32">
        <f>VLOOKUP(AN10,X8:AF11,9,FALSE)</f>
        <v>4</v>
      </c>
      <c r="AP10" s="30" t="str">
        <f>IF(AO10&lt;=AO9,AN10,AN9)</f>
        <v>Cascais</v>
      </c>
      <c r="AQ10" s="32">
        <f>VLOOKUP(AP10,X8:AF11,9,FALSE)</f>
        <v>4</v>
      </c>
      <c r="AR10" s="10" t="str">
        <f>AP10</f>
        <v>Cascais</v>
      </c>
      <c r="AS10" s="32">
        <f>VLOOKUP(AR10,X8:AF11,9,FALSE)</f>
        <v>4</v>
      </c>
      <c r="AT10" s="30" t="str">
        <f>IF(AS10&gt;=AS11,AR10,AR11)</f>
        <v>Cascais</v>
      </c>
      <c r="AU10" s="38">
        <f>VLOOKUP(AT10,X8:AF11,9,FALSE)</f>
        <v>4</v>
      </c>
      <c r="AV10" s="34" t="str">
        <f>AT10</f>
        <v>Cascais</v>
      </c>
      <c r="AW10" s="35">
        <f>AU10</f>
        <v>4</v>
      </c>
      <c r="AX10" s="32">
        <f>VLOOKUP(AV10,X8:AF11,8,FALSE)</f>
        <v>-2</v>
      </c>
      <c r="AY10" s="10" t="str">
        <f>AV10</f>
        <v>Cascais</v>
      </c>
      <c r="AZ10" s="32">
        <f>VLOOKUP(AY10,X8:AF11,9,FALSE)</f>
        <v>4</v>
      </c>
      <c r="BA10" s="32">
        <f>VLOOKUP(AY10,X8:AF11,8,FALSE)</f>
        <v>-2</v>
      </c>
      <c r="BB10" s="30" t="str">
        <f>IF(AND(AZ9=AZ10,BA10&gt;BA9),AY9,AY10)</f>
        <v>Cascais</v>
      </c>
      <c r="BC10" s="32">
        <f>VLOOKUP(BB10,X8:AF11,9,FALSE)</f>
        <v>4</v>
      </c>
      <c r="BD10" s="32">
        <f>VLOOKUP(BB10,X8:AF11,8,FALSE)</f>
        <v>-2</v>
      </c>
      <c r="BE10" s="30" t="str">
        <f>IF(AND(BC10=BC11,BD11&gt;BD10),BB11,BB10)</f>
        <v>Estoril Élite</v>
      </c>
      <c r="BF10" s="36">
        <f>BC10</f>
        <v>4</v>
      </c>
      <c r="BG10" s="37" t="str">
        <f>BE10</f>
        <v>Estoril Élite</v>
      </c>
      <c r="BI10" s="13" t="str">
        <f>BG10</f>
        <v>Estoril Élite</v>
      </c>
      <c r="BJ10" s="26">
        <f>VLOOKUP(BI10,X8:AF11,2,FALSE)</f>
        <v>2</v>
      </c>
      <c r="BK10" s="27">
        <f>VLOOKUP(BI10,X8:AF11,3,FALSE)</f>
        <v>1</v>
      </c>
      <c r="BL10" s="27">
        <f>VLOOKUP(BI10,X8:AF11,4,FALSE)</f>
        <v>1</v>
      </c>
      <c r="BM10" s="27">
        <f>VLOOKUP(BI10,X8:AF11,5,FALSE)</f>
        <v>0</v>
      </c>
      <c r="BN10" s="27">
        <f>VLOOKUP(BI10,X8:AF11,6,FALSE)</f>
        <v>11</v>
      </c>
      <c r="BO10" s="27">
        <f>VLOOKUP(BI10,X8:AF11,7,FALSE)</f>
        <v>3</v>
      </c>
      <c r="BP10" s="27">
        <f>VLOOKUP(BI10,X8:AF11,8,FALSE)</f>
        <v>8</v>
      </c>
      <c r="BQ10" s="27">
        <f>VLOOKUP(BI10,X8:AF11,9,FALSE)</f>
        <v>4</v>
      </c>
      <c r="BR10" s="1" t="str">
        <f>BI10</f>
        <v>Estoril Élite</v>
      </c>
      <c r="BS10" s="1">
        <f>VLOOKUP(BR10,BI8:BQ11,9,FALSE)</f>
        <v>4</v>
      </c>
      <c r="BT10" s="1">
        <f>VLOOKUP(BR10,BI8:BQ11,8,FALSE)</f>
        <v>8</v>
      </c>
      <c r="BU10" s="29" t="str">
        <f>IF(AND(BS10=BS11,BT11&gt;BT10),BR11,BR10)</f>
        <v>Estoril Élite</v>
      </c>
      <c r="BV10" s="29">
        <f>VLOOKUP(BU10,BI8:BQ11,9,FALSE)</f>
        <v>4</v>
      </c>
      <c r="BW10" s="29">
        <f>VLOOKUP(BU10,BI8:BQ11,8,FALSE)</f>
        <v>8</v>
      </c>
      <c r="BX10" s="28" t="str">
        <f>IF(AND(BV8=BV10,BW10&gt;BW8),BU8,BU10)</f>
        <v>Estoril Élite</v>
      </c>
      <c r="BY10" s="1">
        <f>VLOOKUP(BX10,BI8:BQ11,9,FALSE)</f>
        <v>4</v>
      </c>
      <c r="BZ10" s="12">
        <f>VLOOKUP(BX10,BI8:BQ11,8,FALSE)</f>
        <v>8</v>
      </c>
      <c r="CA10" s="1" t="str">
        <f>IF(AND(BY9=BY10,BZ10&gt;BZ9),BX9,BX10)</f>
        <v>Estoril AC</v>
      </c>
      <c r="CB10" s="1">
        <f>VLOOKUP(CA10,BI8:BQ11,9,FALSE)</f>
        <v>4</v>
      </c>
      <c r="CC10" s="1">
        <f>VLOOKUP(CA10,BI8:BQ11,8,FALSE)</f>
        <v>1</v>
      </c>
      <c r="CD10" s="12">
        <f>VLOOKUP(CA10,BI8:BQ11,6,FALSE)</f>
        <v>6</v>
      </c>
      <c r="CE10" s="29" t="str">
        <f>IF(AND(CB10=CB11,CC10=CC11,CD11&gt;CD10),CA11,CA10)</f>
        <v>Estoril AC</v>
      </c>
      <c r="CF10" s="1">
        <f>VLOOKUP(CE10,BI8:BQ11,9,FALSE)</f>
        <v>4</v>
      </c>
      <c r="CG10" s="1">
        <f>VLOOKUP(CE10,BI8:BQ11,8,FALSE)</f>
        <v>1</v>
      </c>
      <c r="CH10" s="1">
        <f>VLOOKUP(CE10,BI8:BQ11,6,FALSE)</f>
        <v>6</v>
      </c>
      <c r="CI10" s="28" t="str">
        <f>IF(AND(CF8=CF10,CG8=CG10,CH10&gt;CH8),CE8,CE10)</f>
        <v>Estoril AC</v>
      </c>
      <c r="CJ10" s="1">
        <f>VLOOKUP(CI10,BI8:BQ11,9,FALSE)</f>
        <v>4</v>
      </c>
      <c r="CK10" s="1">
        <f>VLOOKUP(CI10,BI8:BQ11,8,FALSE)</f>
        <v>1</v>
      </c>
      <c r="CL10" s="1">
        <f>VLOOKUP(CI10,BI8:BQ11,6,FALSE)</f>
        <v>6</v>
      </c>
      <c r="CM10" s="29" t="str">
        <f>IF(AND(CJ9=CJ10,CK9=CK10,CL10&gt;CL9),CI9,CI10)</f>
        <v>Estoril AC</v>
      </c>
      <c r="CN10" s="1">
        <f>VLOOKUP(CM10,BI8:BQ11,9,FALSE)</f>
        <v>4</v>
      </c>
      <c r="CO10" s="1">
        <f>VLOOKUP(CM10,BI8:BQ11,8,FALSE)</f>
        <v>1</v>
      </c>
      <c r="CP10" s="1">
        <f>VLOOKUP(CM10,BI8:BQ11,6,FALSE)</f>
        <v>6</v>
      </c>
      <c r="CQ10" s="13" t="str">
        <f>CM10</f>
        <v>Estoril AC</v>
      </c>
      <c r="CR10" s="26">
        <f>VLOOKUP(CQ10,$X$8:$AF$11,2,FALSE)</f>
        <v>2</v>
      </c>
      <c r="CS10" s="27">
        <f>VLOOKUP(CQ10,$X$8:$AF$11,3,FALSE)</f>
        <v>1</v>
      </c>
      <c r="CT10" s="27">
        <f>VLOOKUP(CQ10,$X$8:$AF$11,4,FALSE)</f>
        <v>1</v>
      </c>
      <c r="CU10" s="27">
        <f>VLOOKUP(CQ10,$X$8:$AF$11,5,FALSE)</f>
        <v>0</v>
      </c>
      <c r="CV10" s="27">
        <f>VLOOKUP(CQ10,$X$8:$AF$11,6,FALSE)</f>
        <v>6</v>
      </c>
      <c r="CW10" s="27">
        <f>VLOOKUP(CQ10,$X$8:$AF$11,7,FALSE)</f>
        <v>5</v>
      </c>
      <c r="CX10" s="27">
        <f>VLOOKUP(CQ10,$X$8:$AF$11,8,FALSE)</f>
        <v>1</v>
      </c>
      <c r="CY10" s="27">
        <f>VLOOKUP(CQ10,$X$8:$AF$11,9,FALSE)</f>
        <v>4</v>
      </c>
      <c r="DA10" s="1" t="str">
        <f>IF(ISNA(VLOOKUP(CQ10,K$6:L$25,1,FALSE))=TRUE,CM11,VLOOKUP(CQ10,K$6:L$25,1,FALSE))</f>
        <v>ESTORIL AC</v>
      </c>
      <c r="DB10" s="1" t="str">
        <f>IF(ISNA(VLOOKUP(CQ10,K$6:L$25,2,FALSE))=TRUE,CM11,VLOOKUP(CQ10,K$6:L$25,2,FALSE))</f>
        <v>TRAJOUCE</v>
      </c>
      <c r="DD10" s="1" t="str">
        <f>IF(DD9=CM10,CM9,IF(AND(CR11=CR10,CY11=CY10,DA11=CM11,DB11=CM10),DA11,CM10))</f>
        <v>Estoril AC</v>
      </c>
      <c r="DE10" s="26">
        <f>VLOOKUP(DD10,$X$8:$AF$11,2,FALSE)</f>
        <v>2</v>
      </c>
      <c r="DF10" s="27">
        <f>VLOOKUP(DD10,$X$8:$AF$11,3,FALSE)</f>
        <v>1</v>
      </c>
      <c r="DG10" s="27">
        <f>VLOOKUP(DD10,$X$8:$AF$11,4,FALSE)</f>
        <v>1</v>
      </c>
      <c r="DH10" s="27">
        <f>VLOOKUP(DD10,$X$8:$AF$11,5,FALSE)</f>
        <v>0</v>
      </c>
      <c r="DI10" s="27">
        <f>VLOOKUP(DD10,$X$8:$AF$11,6,FALSE)</f>
        <v>6</v>
      </c>
      <c r="DJ10" s="27">
        <f>VLOOKUP(DD10,$X$8:$AF$11,7,FALSE)</f>
        <v>5</v>
      </c>
      <c r="DK10" s="27">
        <f>VLOOKUP(DD10,$X$8:$AF$11,8,FALSE)</f>
        <v>1</v>
      </c>
      <c r="DL10" s="27">
        <f>VLOOKUP(DD10,$X$8:$AF$11,9,FALSE)</f>
        <v>4</v>
      </c>
    </row>
    <row r="11" spans="2:116" ht="22.5" customHeight="1" x14ac:dyDescent="0.3">
      <c r="B11" s="96">
        <v>6</v>
      </c>
      <c r="C11" s="89">
        <v>45460</v>
      </c>
      <c r="D11" s="90">
        <v>0.75</v>
      </c>
      <c r="E11" s="129" t="s">
        <v>108</v>
      </c>
      <c r="F11" s="142">
        <v>2</v>
      </c>
      <c r="G11" s="142">
        <v>7</v>
      </c>
      <c r="H11" s="130" t="s">
        <v>109</v>
      </c>
      <c r="I11" s="147" t="s">
        <v>125</v>
      </c>
      <c r="J11" s="91" t="s">
        <v>10</v>
      </c>
      <c r="K11" s="6" t="str">
        <f t="shared" si="0"/>
        <v>MARISTAS</v>
      </c>
      <c r="L11" s="6" t="str">
        <f t="shared" si="1"/>
        <v>TIRES</v>
      </c>
      <c r="O11" s="60"/>
      <c r="P11" s="60"/>
      <c r="Q11" s="60"/>
      <c r="R11" s="60"/>
      <c r="S11" s="60"/>
      <c r="T11" s="60"/>
      <c r="U11" s="60"/>
      <c r="V11" s="60"/>
      <c r="X11" s="4" t="s">
        <v>87</v>
      </c>
      <c r="Y11" s="39">
        <f>DCOUNT($E$5:$F$29,$F$5,$AA12:$AA13)+DCOUNT($G$5:$H$29,$G$5,$AA12:$AA13)</f>
        <v>2</v>
      </c>
      <c r="Z11" s="39">
        <f>COUNTIF($K$6:$K$35,AA13)</f>
        <v>1</v>
      </c>
      <c r="AA11" s="39">
        <f>Y11-Z11-AB11</f>
        <v>1</v>
      </c>
      <c r="AB11" s="39">
        <f>COUNTIF($L$6:$L$35,AA13)</f>
        <v>0</v>
      </c>
      <c r="AC11" s="39">
        <f>DSUM($E$5:$F$29,$F$5,$AA12:$AA13)+DSUM($G$5:$H$29,$G$5,$AA12:$AA13)</f>
        <v>11</v>
      </c>
      <c r="AD11" s="39">
        <f>DSUM($E$5:$G$29,$G$5,$AA12:$AA13)+DSUM($F$5:$H$29,$F$5,$AA12:$AA13)</f>
        <v>3</v>
      </c>
      <c r="AE11" s="39">
        <f>AC11-AD11</f>
        <v>8</v>
      </c>
      <c r="AF11" s="40">
        <f>Z11*3+AA11*1</f>
        <v>4</v>
      </c>
      <c r="AH11" s="41" t="str">
        <f>X11</f>
        <v>Estoril Élite</v>
      </c>
      <c r="AI11" s="42">
        <f>AF11</f>
        <v>4</v>
      </c>
      <c r="AJ11" s="43" t="str">
        <f>AH11</f>
        <v>Estoril Élite</v>
      </c>
      <c r="AK11" s="42">
        <f>VLOOKUP(AJ11,X8:AF11,9,FALSE)</f>
        <v>4</v>
      </c>
      <c r="AL11" s="43" t="str">
        <f>AJ11</f>
        <v>Estoril Élite</v>
      </c>
      <c r="AM11" s="42">
        <f>VLOOKUP(AL11,X8:AF11,9,FALSE)</f>
        <v>4</v>
      </c>
      <c r="AN11" s="44" t="str">
        <f>IF(AM11&lt;=AM8,AL11,AL8)</f>
        <v>Estoril Élite</v>
      </c>
      <c r="AO11" s="42">
        <f>VLOOKUP(AN11,X8:AF11,9,FALSE)</f>
        <v>4</v>
      </c>
      <c r="AP11" s="43" t="str">
        <f>AN11</f>
        <v>Estoril Élite</v>
      </c>
      <c r="AQ11" s="42">
        <f>VLOOKUP(AP11,X8:AF11,9,FALSE)</f>
        <v>4</v>
      </c>
      <c r="AR11" s="44" t="str">
        <f>IF(AQ11&lt;=AQ9,AP11,AP9)</f>
        <v>Estoril Élite</v>
      </c>
      <c r="AS11" s="42">
        <f>VLOOKUP(AR11,X8:AF11,9,FALSE)</f>
        <v>4</v>
      </c>
      <c r="AT11" s="44" t="str">
        <f>IF(AS11&lt;=AS10,AR11,AR10)</f>
        <v>Estoril Élite</v>
      </c>
      <c r="AU11" s="45">
        <f>VLOOKUP(AT11,X8:AF11,9,FALSE)</f>
        <v>4</v>
      </c>
      <c r="AV11" s="46" t="str">
        <f>AT11</f>
        <v>Estoril Élite</v>
      </c>
      <c r="AW11" s="47">
        <f>AU11</f>
        <v>4</v>
      </c>
      <c r="AX11" s="42">
        <f>VLOOKUP(AV11,X8:AF11,8,FALSE)</f>
        <v>8</v>
      </c>
      <c r="AY11" s="43" t="str">
        <f>AV11</f>
        <v>Estoril Élite</v>
      </c>
      <c r="AZ11" s="42">
        <f>VLOOKUP(AY11,X8:AF11,9,FALSE)</f>
        <v>4</v>
      </c>
      <c r="BA11" s="42">
        <f>VLOOKUP(AY11,X8:AF11,8,FALSE)</f>
        <v>8</v>
      </c>
      <c r="BB11" s="43" t="str">
        <f>AY11</f>
        <v>Estoril Élite</v>
      </c>
      <c r="BC11" s="42">
        <f>VLOOKUP(BB11,X8:AF11,9,FALSE)</f>
        <v>4</v>
      </c>
      <c r="BD11" s="42">
        <f>VLOOKUP(BB11,X8:AF11,8,FALSE)</f>
        <v>8</v>
      </c>
      <c r="BE11" s="44" t="str">
        <f>IF(AND(BC10=BC11,BD11&gt;BD10),BB10,BB11)</f>
        <v>Cascais</v>
      </c>
      <c r="BF11" s="48">
        <f>VLOOKUP(BE11,X8:AF11,9,FALSE)</f>
        <v>4</v>
      </c>
      <c r="BG11" s="49" t="str">
        <f>BE11</f>
        <v>Cascais</v>
      </c>
      <c r="BI11" s="13" t="str">
        <f>BG11</f>
        <v>Cascais</v>
      </c>
      <c r="BJ11" s="26">
        <f>VLOOKUP(BI11,X8:AF11,2,FALSE)</f>
        <v>2</v>
      </c>
      <c r="BK11" s="27">
        <f>VLOOKUP(BI11,X8:AF11,3,FALSE)</f>
        <v>1</v>
      </c>
      <c r="BL11" s="27">
        <f>VLOOKUP(BI11,X8:AF11,4,FALSE)</f>
        <v>1</v>
      </c>
      <c r="BM11" s="27">
        <f>VLOOKUP(BI11,X8:AF11,5,FALSE)</f>
        <v>0</v>
      </c>
      <c r="BN11" s="27">
        <f>VLOOKUP(BI11,X8:AF11,6,FALSE)</f>
        <v>3</v>
      </c>
      <c r="BO11" s="27">
        <f>VLOOKUP(BI11,X8:AF11,7,FALSE)</f>
        <v>5</v>
      </c>
      <c r="BP11" s="27">
        <f>VLOOKUP(BI11,X8:AF11,8,FALSE)</f>
        <v>-2</v>
      </c>
      <c r="BQ11" s="27">
        <f>VLOOKUP(BI11,X8:AF11,9,FALSE)</f>
        <v>4</v>
      </c>
      <c r="BR11" s="1" t="str">
        <f>BI11</f>
        <v>Cascais</v>
      </c>
      <c r="BS11" s="1">
        <f>VLOOKUP(BR11,BI8:BQ11,9,FALSE)</f>
        <v>4</v>
      </c>
      <c r="BT11" s="1">
        <f>VLOOKUP(BR11,BI8:BQ11,8,FALSE)</f>
        <v>-2</v>
      </c>
      <c r="BU11" s="29" t="str">
        <f>IF(AND(BS10=BS11,BT11&gt;BT10),BR10,BR11)</f>
        <v>Cascais</v>
      </c>
      <c r="BV11" s="29">
        <f>VLOOKUP(BU11,BI8:BQ11,9,FALSE)</f>
        <v>4</v>
      </c>
      <c r="BW11" s="29">
        <f>VLOOKUP(BU11,BI8:BQ11,8,FALSE)</f>
        <v>-2</v>
      </c>
      <c r="BX11" s="29" t="str">
        <f>IF(AND(BV9=BV11,BW11&gt;BW9),BU9,BU11)</f>
        <v>Cascais</v>
      </c>
      <c r="BY11" s="1">
        <f>VLOOKUP(BX11,BI8:BQ11,9,FALSE)</f>
        <v>4</v>
      </c>
      <c r="BZ11" s="12">
        <f>VLOOKUP(BX11,BI8:BQ11,8,FALSE)</f>
        <v>-2</v>
      </c>
      <c r="CA11" s="30" t="str">
        <f>IF(AND(BY8=BY11,BZ11&gt;BZ8),BX8,BX11)</f>
        <v>Cascais</v>
      </c>
      <c r="CB11" s="1">
        <f>VLOOKUP(CA11,BI8:BQ11,9,FALSE)</f>
        <v>4</v>
      </c>
      <c r="CC11" s="1">
        <f>VLOOKUP(CA11,BI8:BQ11,8,FALSE)</f>
        <v>-2</v>
      </c>
      <c r="CD11" s="12">
        <f>VLOOKUP(CA11,BI8:BQ11,6,FALSE)</f>
        <v>3</v>
      </c>
      <c r="CE11" s="29" t="str">
        <f>IF(AND(CB10=CB11,CC10=CC11,CD11&gt;CD10),CA10,CA11)</f>
        <v>Cascais</v>
      </c>
      <c r="CF11" s="1">
        <f>VLOOKUP(CE11,BI8:BQ11,9,FALSE)</f>
        <v>4</v>
      </c>
      <c r="CG11" s="1">
        <f>VLOOKUP(CE11,BI8:BQ11,8,FALSE)</f>
        <v>-2</v>
      </c>
      <c r="CH11" s="1">
        <f>VLOOKUP(CE11,BI8:BQ11,6,FALSE)</f>
        <v>3</v>
      </c>
      <c r="CI11" s="29" t="str">
        <f>IF(AND(CF9=CF11,CG9=CG11,CH11&gt;CH9),CE9,CE11)</f>
        <v>Cascais</v>
      </c>
      <c r="CJ11" s="1">
        <f>VLOOKUP(CI11,BI8:BQ11,9,FALSE)</f>
        <v>4</v>
      </c>
      <c r="CK11" s="1">
        <f>VLOOKUP(CI11,BI8:BQ11,8,FALSE)</f>
        <v>-2</v>
      </c>
      <c r="CL11" s="1">
        <f>VLOOKUP(CI11,BI8:BQ11,6,FALSE)</f>
        <v>3</v>
      </c>
      <c r="CM11" s="28" t="str">
        <f>IF(AND(CJ8=CJ11,CK8=CK11,CL11&gt;CL8),CI8,CI11)</f>
        <v>Cascais</v>
      </c>
      <c r="CN11" s="1">
        <f>VLOOKUP(CM11,BI8:BQ11,9,FALSE)</f>
        <v>4</v>
      </c>
      <c r="CO11" s="1">
        <f>VLOOKUP(CM11,BI8:BQ11,8,FALSE)</f>
        <v>-2</v>
      </c>
      <c r="CP11" s="1">
        <f>VLOOKUP(CM11,BI8:BQ11,6,FALSE)</f>
        <v>3</v>
      </c>
      <c r="CQ11" s="13" t="str">
        <f>CM11</f>
        <v>Cascais</v>
      </c>
      <c r="CR11" s="26">
        <f>VLOOKUP(CQ11,$X$8:$AF$11,2,FALSE)</f>
        <v>2</v>
      </c>
      <c r="CS11" s="27">
        <f>VLOOKUP(CQ11,$X$8:$AF$11,3,FALSE)</f>
        <v>1</v>
      </c>
      <c r="CT11" s="27">
        <f>VLOOKUP(CQ11,$X$8:$AF$11,4,FALSE)</f>
        <v>1</v>
      </c>
      <c r="CU11" s="27">
        <f>VLOOKUP(CQ11,$X$8:$AF$11,5,FALSE)</f>
        <v>0</v>
      </c>
      <c r="CV11" s="27">
        <f>VLOOKUP(CQ11,$X$8:$AF$11,6,FALSE)</f>
        <v>3</v>
      </c>
      <c r="CW11" s="27">
        <f>VLOOKUP(CQ11,$X$8:$AF$11,7,FALSE)</f>
        <v>5</v>
      </c>
      <c r="CX11" s="27">
        <f>VLOOKUP(CQ11,$X$8:$AF$11,8,FALSE)</f>
        <v>-2</v>
      </c>
      <c r="CY11" s="27">
        <f>VLOOKUP(CQ11,$X$8:$AF$11,9,FALSE)</f>
        <v>4</v>
      </c>
      <c r="DA11" s="1" t="str">
        <f>IF(ISNA(VLOOKUP(CQ11,K$6:L$25,1,FALSE))=TRUE,CM11,VLOOKUP(CQ11,K$6:L$25,1,FALSE))</f>
        <v>CASCAIS</v>
      </c>
      <c r="DB11" s="1" t="str">
        <f>IF(ISNA(VLOOKUP(CQ11,K$6:L$25,2,FALSE))=TRUE,CM11,VLOOKUP(CQ11,K$6:L$25,2,FALSE))</f>
        <v>SINTRENSE "B"</v>
      </c>
      <c r="DD11" s="1" t="str">
        <f>IF(DD10=CM11,CM10,IF(AND(CR12=CR11,CY12=CY11,DA12=CM12,DB12=CM11),DA12,CM11))</f>
        <v>Cascais</v>
      </c>
      <c r="DE11" s="26">
        <f>VLOOKUP(DD11,$X$8:$AF$11,2,FALSE)</f>
        <v>2</v>
      </c>
      <c r="DF11" s="27">
        <f>VLOOKUP(DD11,$X$8:$AF$11,3,FALSE)</f>
        <v>1</v>
      </c>
      <c r="DG11" s="27">
        <f>VLOOKUP(DD11,$X$8:$AF$11,4,FALSE)</f>
        <v>1</v>
      </c>
      <c r="DH11" s="27">
        <f>VLOOKUP(DD11,$X$8:$AF$11,5,FALSE)</f>
        <v>0</v>
      </c>
      <c r="DI11" s="27">
        <f>VLOOKUP(DD11,$X$8:$AF$11,6,FALSE)</f>
        <v>3</v>
      </c>
      <c r="DJ11" s="27">
        <f>VLOOKUP(DD11,$X$8:$AF$11,7,FALSE)</f>
        <v>5</v>
      </c>
      <c r="DK11" s="27">
        <f>VLOOKUP(DD11,$X$8:$AF$11,8,FALSE)</f>
        <v>-2</v>
      </c>
      <c r="DL11" s="27">
        <f>VLOOKUP(DD11,$X$8:$AF$11,9,FALSE)</f>
        <v>4</v>
      </c>
    </row>
    <row r="12" spans="2:116" ht="22.5" customHeight="1" x14ac:dyDescent="0.3">
      <c r="B12" s="96">
        <v>7</v>
      </c>
      <c r="C12" s="92">
        <v>45460</v>
      </c>
      <c r="D12" s="93">
        <v>0.75</v>
      </c>
      <c r="E12" s="131" t="s">
        <v>110</v>
      </c>
      <c r="F12" s="142">
        <v>6</v>
      </c>
      <c r="G12" s="142">
        <v>1</v>
      </c>
      <c r="H12" s="132" t="s">
        <v>111</v>
      </c>
      <c r="I12" s="148" t="s">
        <v>92</v>
      </c>
      <c r="J12" s="94" t="s">
        <v>11</v>
      </c>
      <c r="K12" s="6" t="str">
        <f>IF(F12&lt;&gt;"",IF(F12&gt;G12,E12,IF(G12&gt;F12,H12,"Empate")),"")</f>
        <v>EAS T. VEDRAS</v>
      </c>
      <c r="L12" s="6" t="str">
        <f>IF(F12&lt;&gt;"",IF(F12&lt;G12,E12,IF(G12&lt;F12,H12,"Empate")),"")</f>
        <v>BOBADELENSE</v>
      </c>
      <c r="N12" s="99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72</v>
      </c>
      <c r="Y12" s="50" t="s">
        <v>72</v>
      </c>
      <c r="Z12" s="50" t="s">
        <v>72</v>
      </c>
      <c r="AA12" s="50" t="s">
        <v>72</v>
      </c>
      <c r="AB12" s="15"/>
      <c r="AC12" s="50"/>
      <c r="AD12" s="50"/>
      <c r="AE12" s="50"/>
      <c r="AF12" s="15"/>
    </row>
    <row r="13" spans="2:116" ht="22.5" customHeight="1" x14ac:dyDescent="0.3">
      <c r="B13" s="179">
        <v>8</v>
      </c>
      <c r="C13" s="92">
        <v>45460</v>
      </c>
      <c r="D13" s="180">
        <v>0.75</v>
      </c>
      <c r="E13" s="181" t="s">
        <v>112</v>
      </c>
      <c r="F13" s="182">
        <v>4</v>
      </c>
      <c r="G13" s="182">
        <v>1</v>
      </c>
      <c r="H13" s="207" t="s">
        <v>113</v>
      </c>
      <c r="I13" s="183" t="s">
        <v>93</v>
      </c>
      <c r="J13" s="184" t="s">
        <v>11</v>
      </c>
      <c r="K13" s="6" t="str">
        <f t="shared" si="0"/>
        <v>ESTORIL AC</v>
      </c>
      <c r="L13" s="6" t="str">
        <f t="shared" si="1"/>
        <v>TRAJOUCE</v>
      </c>
      <c r="N13" s="135" t="s">
        <v>103</v>
      </c>
      <c r="O13" s="114">
        <v>3</v>
      </c>
      <c r="P13" s="115">
        <v>3</v>
      </c>
      <c r="Q13" s="115">
        <v>0</v>
      </c>
      <c r="R13" s="115">
        <v>0</v>
      </c>
      <c r="S13" s="115">
        <v>18</v>
      </c>
      <c r="T13" s="115">
        <v>3</v>
      </c>
      <c r="U13" s="115">
        <v>15</v>
      </c>
      <c r="V13" s="116">
        <v>9</v>
      </c>
      <c r="X13" s="15" t="s">
        <v>86</v>
      </c>
      <c r="Y13" s="15" t="s">
        <v>79</v>
      </c>
      <c r="Z13" s="15" t="s">
        <v>65</v>
      </c>
      <c r="AA13" s="15" t="s">
        <v>87</v>
      </c>
      <c r="AB13" s="15"/>
      <c r="AC13" s="15"/>
      <c r="AD13" s="15"/>
      <c r="AE13" s="15"/>
      <c r="AF13" s="15"/>
    </row>
    <row r="14" spans="2:116" ht="22.5" customHeight="1" x14ac:dyDescent="0.2">
      <c r="B14" s="96">
        <v>9</v>
      </c>
      <c r="C14" s="169">
        <v>45460</v>
      </c>
      <c r="D14" s="170">
        <v>0.75</v>
      </c>
      <c r="E14" s="171" t="s">
        <v>114</v>
      </c>
      <c r="F14" s="142">
        <v>3</v>
      </c>
      <c r="G14" s="142">
        <v>5</v>
      </c>
      <c r="H14" s="172" t="s">
        <v>115</v>
      </c>
      <c r="I14" s="173" t="s">
        <v>123</v>
      </c>
      <c r="J14" s="174" t="s">
        <v>12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210" t="s">
        <v>102</v>
      </c>
      <c r="O14" s="117">
        <v>3</v>
      </c>
      <c r="P14" s="118">
        <v>2</v>
      </c>
      <c r="Q14" s="118">
        <v>0</v>
      </c>
      <c r="R14" s="118">
        <v>1</v>
      </c>
      <c r="S14" s="118">
        <v>12</v>
      </c>
      <c r="T14" s="118">
        <v>8</v>
      </c>
      <c r="U14" s="118">
        <v>4</v>
      </c>
      <c r="V14" s="119">
        <v>6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6">
        <v>10</v>
      </c>
      <c r="C15" s="169">
        <v>45460</v>
      </c>
      <c r="D15" s="170">
        <v>0.75</v>
      </c>
      <c r="E15" s="171" t="s">
        <v>116</v>
      </c>
      <c r="F15" s="142">
        <v>4</v>
      </c>
      <c r="G15" s="142">
        <v>1</v>
      </c>
      <c r="H15" s="172" t="s">
        <v>117</v>
      </c>
      <c r="I15" s="173" t="s">
        <v>78</v>
      </c>
      <c r="J15" s="174" t="s">
        <v>12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205" t="s">
        <v>104</v>
      </c>
      <c r="O15" s="117">
        <v>3</v>
      </c>
      <c r="P15" s="118">
        <v>1</v>
      </c>
      <c r="Q15" s="118">
        <v>0</v>
      </c>
      <c r="R15" s="118">
        <v>2</v>
      </c>
      <c r="S15" s="118">
        <v>3</v>
      </c>
      <c r="T15" s="118">
        <v>12</v>
      </c>
      <c r="U15" s="118">
        <v>-9</v>
      </c>
      <c r="V15" s="119">
        <v>3</v>
      </c>
      <c r="X15" s="14" t="s">
        <v>64</v>
      </c>
      <c r="Y15" s="15">
        <f>DCOUNT($E$5:$F$29,$F$5,$X19:$X20)+DCOUNT($G$5:$H$29,$G$5,$X19:$X20)</f>
        <v>2</v>
      </c>
      <c r="Z15" s="15">
        <f>COUNTIF($K$6:$K$35,X20)</f>
        <v>0</v>
      </c>
      <c r="AA15" s="15">
        <f>Y15-Z15-AB15</f>
        <v>1</v>
      </c>
      <c r="AB15" s="15">
        <f>COUNTIF($L$6:$L$35,X20)</f>
        <v>1</v>
      </c>
      <c r="AC15" s="15">
        <f>DSUM($E$5:$F$29,$F$5,$X19:$X20)+DSUM($G$5:$H$29,$G$5,$X19:$X20)</f>
        <v>7</v>
      </c>
      <c r="AD15" s="15">
        <f>DSUM($E$5:$G$29,$G$5,$X19:$X20)+DSUM($F$5:$H$29,$F$5,$X19:$X20)</f>
        <v>6</v>
      </c>
      <c r="AE15" s="15">
        <f>AC15-AD15</f>
        <v>1</v>
      </c>
      <c r="AF15" s="16">
        <f>Z15*3+AA15*1</f>
        <v>1</v>
      </c>
      <c r="AH15" s="17" t="str">
        <f>X15</f>
        <v>Real SC</v>
      </c>
      <c r="AI15" s="18">
        <f>AF15</f>
        <v>1</v>
      </c>
      <c r="AJ15" s="19" t="str">
        <f>IF(AI15&gt;=AI16,AH15,AH16)</f>
        <v>Real SC</v>
      </c>
      <c r="AK15" s="18">
        <f>VLOOKUP(AJ15,X15:AF18,9,FALSE)</f>
        <v>1</v>
      </c>
      <c r="AL15" s="19" t="str">
        <f>IF(AK15&gt;=AK17,AJ15,AJ17)</f>
        <v>Real SC</v>
      </c>
      <c r="AM15" s="18">
        <f>VLOOKUP(AL15,X15:AF18,9,FALSE)</f>
        <v>1</v>
      </c>
      <c r="AN15" s="19" t="str">
        <f>IF(AM15&gt;=AM18,AL15,AL18)</f>
        <v>Real SC</v>
      </c>
      <c r="AO15" s="18">
        <f>VLOOKUP(AN15,X15:AF18,9,FALSE)</f>
        <v>1</v>
      </c>
      <c r="AP15" s="19"/>
      <c r="AQ15" s="20"/>
      <c r="AR15" s="20"/>
      <c r="AS15" s="20"/>
      <c r="AT15" s="20"/>
      <c r="AU15" s="21"/>
      <c r="AV15" s="22" t="str">
        <f>AN15</f>
        <v>Real SC</v>
      </c>
      <c r="AW15" s="23">
        <f>AO15</f>
        <v>1</v>
      </c>
      <c r="AX15" s="18">
        <f>VLOOKUP(AV15,X15:AF18,8,FALSE)</f>
        <v>1</v>
      </c>
      <c r="AY15" s="19" t="str">
        <f>IF(AND(AW15=AW16,AX16&gt;AX15),AV16,AV15)</f>
        <v>Real SC</v>
      </c>
      <c r="AZ15" s="18"/>
      <c r="BA15" s="18"/>
      <c r="BB15" s="20"/>
      <c r="BC15" s="20"/>
      <c r="BD15" s="20"/>
      <c r="BE15" s="20"/>
      <c r="BF15" s="24">
        <f>AW15</f>
        <v>1</v>
      </c>
      <c r="BG15" s="25" t="str">
        <f>AY15</f>
        <v>Real SC</v>
      </c>
      <c r="BI15" s="13" t="str">
        <f>BG15</f>
        <v>Real SC</v>
      </c>
      <c r="BJ15" s="26">
        <f>VLOOKUP(BI15,X15:AF18,2,FALSE)</f>
        <v>2</v>
      </c>
      <c r="BK15" s="27">
        <f>VLOOKUP(BI15,X15:AF18,3,FALSE)</f>
        <v>0</v>
      </c>
      <c r="BL15" s="27">
        <f>VLOOKUP(BI15,X15:AF18,4,FALSE)</f>
        <v>1</v>
      </c>
      <c r="BM15" s="27">
        <f>VLOOKUP(BI15,X15:AF18,5,FALSE)</f>
        <v>1</v>
      </c>
      <c r="BN15" s="27">
        <f>VLOOKUP(BI15,X15:AF18,6,FALSE)</f>
        <v>7</v>
      </c>
      <c r="BO15" s="27">
        <f>VLOOKUP(BI15,X15:AF18,7,FALSE)</f>
        <v>6</v>
      </c>
      <c r="BP15" s="27">
        <f>VLOOKUP(BI15,X15:AF18,8,FALSE)</f>
        <v>1</v>
      </c>
      <c r="BQ15" s="27">
        <f>VLOOKUP(BI15,X15:AF18,9,FALSE)</f>
        <v>1</v>
      </c>
      <c r="BR15" s="1" t="str">
        <f>BI15</f>
        <v>Real SC</v>
      </c>
      <c r="BS15" s="1">
        <f>VLOOKUP(BR15,BI15:BQ18,9,FALSE)</f>
        <v>1</v>
      </c>
      <c r="BT15" s="1">
        <f>VLOOKUP(BR15,BI15:BQ18,8,FALSE)</f>
        <v>1</v>
      </c>
      <c r="BU15" s="28" t="str">
        <f>IF(AND(BS15=BS16,BT16&gt;BT15),BR16,BR15)</f>
        <v>Real SC</v>
      </c>
      <c r="BV15" s="29">
        <f>VLOOKUP(BU15,BI15:BQ18,9,FALSE)</f>
        <v>1</v>
      </c>
      <c r="BW15" s="29">
        <f>VLOOKUP(BU15,BI15:BQ18,8,FALSE)</f>
        <v>1</v>
      </c>
      <c r="BX15" s="28" t="str">
        <f>IF(AND(BV15=BV17,BW17&gt;BW15),BU17,BU15)</f>
        <v>Real SC</v>
      </c>
      <c r="BY15" s="1">
        <f>VLOOKUP(BX15,BI15:BQ18,9,FALSE)</f>
        <v>1</v>
      </c>
      <c r="BZ15" s="12">
        <f>VLOOKUP(BX15,BI15:BQ18,8,FALSE)</f>
        <v>1</v>
      </c>
      <c r="CA15" s="30" t="str">
        <f>IF(AND(BY15=BY18,BZ18&gt;BZ15),BX18,BX15)</f>
        <v>Real SC</v>
      </c>
      <c r="CB15" s="1">
        <f>VLOOKUP(CA15,BI15:BQ18,9,FALSE)</f>
        <v>1</v>
      </c>
      <c r="CC15" s="1">
        <f>VLOOKUP(CA15,BI15:BQ18,8,FALSE)</f>
        <v>1</v>
      </c>
      <c r="CD15" s="12">
        <f>VLOOKUP(CA15,BI15:BQ18,6,FALSE)</f>
        <v>7</v>
      </c>
      <c r="CE15" s="28" t="str">
        <f>IF(AND(CB15=CB16,CC15=CC16,CD16&gt;CD15),CA16,CA15)</f>
        <v>Real SC</v>
      </c>
      <c r="CF15" s="1">
        <f>VLOOKUP(CE15,BI15:BQ18,9,FALSE)</f>
        <v>1</v>
      </c>
      <c r="CG15" s="1">
        <f>VLOOKUP(CE15,BI15:BQ18,8,FALSE)</f>
        <v>1</v>
      </c>
      <c r="CH15" s="1">
        <f>VLOOKUP(CE15,BI15:BQ18,6,FALSE)</f>
        <v>7</v>
      </c>
      <c r="CI15" s="28" t="str">
        <f>IF(AND(CF15=CF17,CG15=CG17,CH17&gt;CH15),CE17,CE15)</f>
        <v>Real SC</v>
      </c>
      <c r="CJ15" s="1">
        <f>VLOOKUP(CI15,BI15:BQ18,9,FALSE)</f>
        <v>1</v>
      </c>
      <c r="CK15" s="1">
        <f>VLOOKUP(CI15,BI15:BQ18,8,FALSE)</f>
        <v>1</v>
      </c>
      <c r="CL15" s="1">
        <f>VLOOKUP(CI15,BI15:BQ18,6,FALSE)</f>
        <v>7</v>
      </c>
      <c r="CM15" s="28" t="str">
        <f>IF(AND(CJ15=CJ18,CK15=CK18,CL18&gt;CL15),CI18,CI15)</f>
        <v>Real SC</v>
      </c>
      <c r="CN15" s="1">
        <f>VLOOKUP(CM15,BI15:BQ18,9,FALSE)</f>
        <v>1</v>
      </c>
      <c r="CO15" s="1">
        <f>VLOOKUP(CM15,BI15:BQ18,8,FALSE)</f>
        <v>1</v>
      </c>
      <c r="CP15" s="1">
        <f>VLOOKUP(CM15,BI15:BQ18,6,FALSE)</f>
        <v>7</v>
      </c>
      <c r="CQ15" s="13" t="str">
        <f>CM15</f>
        <v>Real SC</v>
      </c>
      <c r="CR15" s="26">
        <f>VLOOKUP(CQ15,$X$15:$AF$18,2,FALSE)</f>
        <v>2</v>
      </c>
      <c r="CS15" s="27">
        <f>VLOOKUP(CQ15,$X$15:$AF$18,3,FALSE)</f>
        <v>0</v>
      </c>
      <c r="CT15" s="27">
        <f>VLOOKUP(CQ15,$X$15:$AF$18,4,FALSE)</f>
        <v>1</v>
      </c>
      <c r="CU15" s="27">
        <f>VLOOKUP(CQ15,$X$15:$AF$18,5,FALSE)</f>
        <v>1</v>
      </c>
      <c r="CV15" s="27">
        <f>VLOOKUP(CQ15,$X$15:$AF$18,6,FALSE)</f>
        <v>7</v>
      </c>
      <c r="CW15" s="27">
        <f>VLOOKUP(CQ15,$X$15:$AF$18,7,FALSE)</f>
        <v>6</v>
      </c>
      <c r="CX15" s="27">
        <f>VLOOKUP(CQ15,$X$15:$AF$18,8,FALSE)</f>
        <v>1</v>
      </c>
      <c r="CY15" s="27">
        <f>VLOOKUP(CQ15,$X$15:$AF$18,9,FALSE)</f>
        <v>1</v>
      </c>
      <c r="DA15" s="1" t="str">
        <f>IF(ISNA(VLOOKUP(CQ15,K$6:L$25,1,FALSE))=TRUE,CM18,VLOOKUP(CQ15,K$6:L$25,1,FALSE))</f>
        <v>Sem equipa</v>
      </c>
      <c r="DB15" s="1" t="str">
        <f>IF(ISNA(VLOOKUP(CQ15,K$6:L$25,2,FALSE))=TRUE,CM18,VLOOKUP(CQ15,K$6:L$25,2,FALSE))</f>
        <v>Sem equipa</v>
      </c>
      <c r="DD15" s="1" t="str">
        <f>IF(AND(CR16=CR15,CY16=CY15,DA16=CM16,DB16=CM15),DA16,CM15)</f>
        <v>Real SC</v>
      </c>
      <c r="DE15" s="26">
        <f>VLOOKUP(DD15,$X$15:$AF$18,2,FALSE)</f>
        <v>2</v>
      </c>
      <c r="DF15" s="27">
        <f>VLOOKUP(DD15,$X$15:$AF$18,3,FALSE)</f>
        <v>0</v>
      </c>
      <c r="DG15" s="27">
        <f>VLOOKUP(DD15,$X$15:$AF$18,4,FALSE)</f>
        <v>1</v>
      </c>
      <c r="DH15" s="27">
        <f>VLOOKUP(DD15,$X$15:$AF$18,5,FALSE)</f>
        <v>1</v>
      </c>
      <c r="DI15" s="27">
        <f>VLOOKUP(DD15,$X$15:$AF$18,6,FALSE)</f>
        <v>7</v>
      </c>
      <c r="DJ15" s="27">
        <f>VLOOKUP(DD15,$X$15:$AF$18,7,FALSE)</f>
        <v>6</v>
      </c>
      <c r="DK15" s="27">
        <f>VLOOKUP(DD15,$X$15:$AF$18,8,FALSE)</f>
        <v>1</v>
      </c>
      <c r="DL15" s="27">
        <f>VLOOKUP(DD15,$X$15:$AF$18,9,FALSE)</f>
        <v>1</v>
      </c>
    </row>
    <row r="16" spans="2:116" ht="22.5" customHeight="1" x14ac:dyDescent="0.3">
      <c r="B16" s="162">
        <v>11</v>
      </c>
      <c r="C16" s="185">
        <v>45460</v>
      </c>
      <c r="D16" s="186">
        <v>0.75</v>
      </c>
      <c r="E16" s="187" t="s">
        <v>118</v>
      </c>
      <c r="F16" s="188">
        <v>6</v>
      </c>
      <c r="G16" s="188">
        <v>0</v>
      </c>
      <c r="H16" s="189" t="s">
        <v>119</v>
      </c>
      <c r="I16" s="190" t="s">
        <v>91</v>
      </c>
      <c r="J16" s="191" t="s">
        <v>13</v>
      </c>
      <c r="K16" s="6" t="e">
        <f>IF(#REF!&lt;&gt;"",IF(#REF!&gt;#REF!,#REF!,IF(#REF!&gt;#REF!,#REF!,"Empate")),"")</f>
        <v>#REF!</v>
      </c>
      <c r="L16" s="6" t="e">
        <f>IF(#REF!&lt;&gt;"",IF(#REF!&lt;#REF!,#REF!,IF(#REF!&lt;#REF!,#REF!,"Empate")),"")</f>
        <v>#REF!</v>
      </c>
      <c r="N16" s="211" t="s">
        <v>105</v>
      </c>
      <c r="O16" s="120">
        <v>3</v>
      </c>
      <c r="P16" s="121">
        <v>0</v>
      </c>
      <c r="Q16" s="121">
        <v>0</v>
      </c>
      <c r="R16" s="121">
        <v>3</v>
      </c>
      <c r="S16" s="121">
        <v>3</v>
      </c>
      <c r="T16" s="121">
        <v>13</v>
      </c>
      <c r="U16" s="121">
        <v>-10</v>
      </c>
      <c r="V16" s="122">
        <v>0</v>
      </c>
      <c r="X16" s="14" t="s">
        <v>81</v>
      </c>
      <c r="Y16" s="15">
        <f>DCOUNT($E$5:$F$29,$F$5,$Y19:$Y20)+DCOUNT($G$5:$H$29,$G$5,$Y19:$Y20)</f>
        <v>2</v>
      </c>
      <c r="Z16" s="15">
        <f>COUNTIF($K$6:$K$35,Y20)</f>
        <v>0</v>
      </c>
      <c r="AA16" s="15">
        <f>Y16-Z16-AB16</f>
        <v>1</v>
      </c>
      <c r="AB16" s="15">
        <f>COUNTIF($L$6:$L$35,Y20)</f>
        <v>1</v>
      </c>
      <c r="AC16" s="15">
        <f>DSUM($E$5:$F$29,$F$5,$Y19:$Y20)+DSUM($G$5:$H$29,$G$5,$Y19:$Y20)</f>
        <v>4</v>
      </c>
      <c r="AD16" s="15">
        <f>DSUM($E$5:$G$29,$G$5,$Y19:$Y20)+DSUM($F$5:$H$29,$F$5,$Y19:$Y20)</f>
        <v>13</v>
      </c>
      <c r="AE16" s="15">
        <f>AC16-AD16</f>
        <v>-9</v>
      </c>
      <c r="AF16" s="16">
        <f>Z16*3+AA16*1</f>
        <v>1</v>
      </c>
      <c r="AH16" s="31" t="str">
        <f>X16</f>
        <v>Tires</v>
      </c>
      <c r="AI16" s="32">
        <f>AF16</f>
        <v>1</v>
      </c>
      <c r="AJ16" s="30" t="str">
        <f>IF(AI16&lt;=AI15,AH16,AH15)</f>
        <v>Tires</v>
      </c>
      <c r="AK16" s="32">
        <f>VLOOKUP(AJ16,X15:AF18,9,FALSE)</f>
        <v>1</v>
      </c>
      <c r="AL16" s="10" t="str">
        <f>AJ16</f>
        <v>Tires</v>
      </c>
      <c r="AM16" s="32">
        <f>VLOOKUP(AL16,X15:AF18,9,FALSE)</f>
        <v>1</v>
      </c>
      <c r="AN16" s="10" t="str">
        <f>AL16</f>
        <v>Tires</v>
      </c>
      <c r="AO16" s="32">
        <f>VLOOKUP(AN16,X15:AF18,9,FALSE)</f>
        <v>1</v>
      </c>
      <c r="AP16" s="30" t="str">
        <f>IF(AO16&gt;=AO17,AN16,AN17)</f>
        <v>Tires</v>
      </c>
      <c r="AQ16" s="32">
        <f>VLOOKUP(AP16,X15:AF18,9,FALSE)</f>
        <v>1</v>
      </c>
      <c r="AR16" s="30" t="str">
        <f>IF(AQ16&gt;=AQ18,AP16,AP18)</f>
        <v>Tires</v>
      </c>
      <c r="AS16" s="32">
        <f>VLOOKUP(AR16,X15:AF18,9,FALSE)</f>
        <v>1</v>
      </c>
      <c r="AU16" s="33"/>
      <c r="AV16" s="34" t="str">
        <f>AR16</f>
        <v>Tires</v>
      </c>
      <c r="AW16" s="35">
        <f>AS16</f>
        <v>1</v>
      </c>
      <c r="AX16" s="32">
        <f>VLOOKUP(AV16,X15:AF18,8,FALSE)</f>
        <v>-9</v>
      </c>
      <c r="AY16" s="30" t="str">
        <f>IF(AND(AW15=AW16,AX16&gt;AX15),AV15,AV16)</f>
        <v>Tires</v>
      </c>
      <c r="AZ16" s="32">
        <f>VLOOKUP(AY16,X15:AF18,9,FALSE)</f>
        <v>1</v>
      </c>
      <c r="BA16" s="32">
        <f>VLOOKUP(AY16,X15:AF18,8,FALSE)</f>
        <v>-9</v>
      </c>
      <c r="BB16" s="30" t="str">
        <f>IF(AND(AZ16=AZ17,BA17&gt;BA16),AY17,AY16)</f>
        <v>Bless Academy</v>
      </c>
      <c r="BC16" s="32"/>
      <c r="BD16" s="32"/>
      <c r="BF16" s="36">
        <f>AZ16</f>
        <v>1</v>
      </c>
      <c r="BG16" s="37" t="str">
        <f>BB16</f>
        <v>Bless Academy</v>
      </c>
      <c r="BI16" s="13" t="str">
        <f>BG16</f>
        <v>Bless Academy</v>
      </c>
      <c r="BJ16" s="26">
        <f>VLOOKUP(BI16,X15:AF18,2,FALSE)</f>
        <v>2</v>
      </c>
      <c r="BK16" s="27">
        <f>VLOOKUP(BI16,X15:AF18,3,FALSE)</f>
        <v>0</v>
      </c>
      <c r="BL16" s="27">
        <f>VLOOKUP(BI16,X15:AF18,4,FALSE)</f>
        <v>1</v>
      </c>
      <c r="BM16" s="27">
        <f>VLOOKUP(BI16,X15:AF18,5,FALSE)</f>
        <v>1</v>
      </c>
      <c r="BN16" s="27">
        <f>VLOOKUP(BI16,X15:AF18,6,FALSE)</f>
        <v>5</v>
      </c>
      <c r="BO16" s="27">
        <f>VLOOKUP(BI16,X15:AF18,7,FALSE)</f>
        <v>6</v>
      </c>
      <c r="BP16" s="27">
        <f>VLOOKUP(BI16,X15:AF18,8,FALSE)</f>
        <v>-1</v>
      </c>
      <c r="BQ16" s="27">
        <f>VLOOKUP(BI16,X15:AF18,9,FALSE)</f>
        <v>1</v>
      </c>
      <c r="BR16" s="1" t="str">
        <f>BI16</f>
        <v>Bless Academy</v>
      </c>
      <c r="BS16" s="1">
        <f>VLOOKUP(BR16,BI15:BQ18,9,FALSE)</f>
        <v>1</v>
      </c>
      <c r="BT16" s="1">
        <f>VLOOKUP(BR16,BI15:BQ18,8,FALSE)</f>
        <v>-1</v>
      </c>
      <c r="BU16" s="28" t="str">
        <f>IF(AND(BS15=BS16,BT16&gt;BT15),BR15,BR16)</f>
        <v>Bless Academy</v>
      </c>
      <c r="BV16" s="29">
        <f>VLOOKUP(BU16,BI15:BQ18,9,FALSE)</f>
        <v>1</v>
      </c>
      <c r="BW16" s="29">
        <f>VLOOKUP(BU16,BI15:BQ18,8,FALSE)</f>
        <v>-1</v>
      </c>
      <c r="BX16" s="29" t="str">
        <f>IF(AND(BV16=BV18,BW18&gt;BW16),BU18,BU16)</f>
        <v>Bless Academy</v>
      </c>
      <c r="BY16" s="1">
        <f>VLOOKUP(BX16,BI15:BQ18,9,FALSE)</f>
        <v>1</v>
      </c>
      <c r="BZ16" s="12">
        <f>VLOOKUP(BX16,BI15:BQ18,8,FALSE)</f>
        <v>-1</v>
      </c>
      <c r="CA16" s="1" t="str">
        <f>IF(AND(BY16=BY17,BZ17&gt;BZ16),BX17,BX16)</f>
        <v>Bless Academy</v>
      </c>
      <c r="CB16" s="1">
        <f>VLOOKUP(CA16,BI15:BQ18,9,FALSE)</f>
        <v>1</v>
      </c>
      <c r="CC16" s="1">
        <f>VLOOKUP(CA16,BI15:BQ18,8,FALSE)</f>
        <v>-1</v>
      </c>
      <c r="CD16" s="12">
        <f>VLOOKUP(CA16,BI15:BQ18,6,FALSE)</f>
        <v>5</v>
      </c>
      <c r="CE16" s="28" t="str">
        <f>IF(AND(CB15=CB16,CC15=CC16,CD16&gt;CD15),CA15,CA16)</f>
        <v>Bless Academy</v>
      </c>
      <c r="CF16" s="1">
        <f>VLOOKUP(CE16,BI15:BQ18,9,FALSE)</f>
        <v>1</v>
      </c>
      <c r="CG16" s="1">
        <f>VLOOKUP(CE16,BI15:BQ18,8,FALSE)</f>
        <v>-1</v>
      </c>
      <c r="CH16" s="1">
        <f>VLOOKUP(CE16,BI15:BQ18,6,FALSE)</f>
        <v>5</v>
      </c>
      <c r="CI16" s="29" t="str">
        <f>IF(AND(CF16=CF18,CG16=CG18,CH18&gt;CH16),CE18,CE16)</f>
        <v>Bless Academy</v>
      </c>
      <c r="CJ16" s="1">
        <f>VLOOKUP(CI16,BI15:BQ18,9,FALSE)</f>
        <v>1</v>
      </c>
      <c r="CK16" s="1">
        <f>VLOOKUP(CI16,BI15:BQ18,8,FALSE)</f>
        <v>-1</v>
      </c>
      <c r="CL16" s="1">
        <f>VLOOKUP(CI16,BI15:BQ18,6,FALSE)</f>
        <v>5</v>
      </c>
      <c r="CM16" s="29" t="str">
        <f>IF(AND(CJ16=CJ17,CK16=CK17,CL17&gt;CL16),CI17,CI16)</f>
        <v>Bless Academy</v>
      </c>
      <c r="CN16" s="1">
        <f>VLOOKUP(CM16,BI15:BQ18,9,FALSE)</f>
        <v>1</v>
      </c>
      <c r="CO16" s="1">
        <f>VLOOKUP(CM16,BI15:BQ18,8,FALSE)</f>
        <v>-1</v>
      </c>
      <c r="CP16" s="1">
        <f>VLOOKUP(CM16,BI15:BQ18,6,FALSE)</f>
        <v>5</v>
      </c>
      <c r="CQ16" s="13" t="str">
        <f>CM16</f>
        <v>Bless Academy</v>
      </c>
      <c r="CR16" s="26">
        <f>VLOOKUP(CQ16,$X$15:$AF$18,2,FALSE)</f>
        <v>2</v>
      </c>
      <c r="CS16" s="27">
        <f>VLOOKUP(CQ16,$X$15:$AF$18,3,FALSE)</f>
        <v>0</v>
      </c>
      <c r="CT16" s="27">
        <f>VLOOKUP(CQ16,$X$15:$AF$18,4,FALSE)</f>
        <v>1</v>
      </c>
      <c r="CU16" s="27">
        <f>VLOOKUP(CQ16,$X$15:$AF$18,5,FALSE)</f>
        <v>1</v>
      </c>
      <c r="CV16" s="27">
        <f>VLOOKUP(CQ16,$X$15:$AF$18,6,FALSE)</f>
        <v>5</v>
      </c>
      <c r="CW16" s="27">
        <f>VLOOKUP(CQ16,$X$15:$AF$18,7,FALSE)</f>
        <v>6</v>
      </c>
      <c r="CX16" s="27">
        <f>VLOOKUP(CQ16,$X$15:$AF$18,8,FALSE)</f>
        <v>-1</v>
      </c>
      <c r="CY16" s="27">
        <f>VLOOKUP(CQ16,$X$15:$AF$18,9,FALSE)</f>
        <v>1</v>
      </c>
      <c r="DA16" s="1" t="str">
        <f>IF(ISNA(VLOOKUP(CQ16,K$6:L$25,1,FALSE))=TRUE,CM18,VLOOKUP(CQ16,K$6:L$25,1,FALSE))</f>
        <v>Sem equipa</v>
      </c>
      <c r="DB16" s="1" t="str">
        <f>IF(ISNA(VLOOKUP(CQ16,K$6:L$25,2,FALSE))=TRUE,CM18,VLOOKUP(CQ16,K$6:L$25,2,FALSE))</f>
        <v>Sem equipa</v>
      </c>
      <c r="DD16" s="1" t="str">
        <f>IF(DD15=CM16,CM15,IF(AND(CR17=CR16,CY17=CY16,DA17=CM17,DB17=CM16),DA17,CM16))</f>
        <v>Bless Academy</v>
      </c>
      <c r="DE16" s="26">
        <f>VLOOKUP(DD16,$X$15:$AF$18,2,FALSE)</f>
        <v>2</v>
      </c>
      <c r="DF16" s="27">
        <f>VLOOKUP(DD16,$X$15:$AF$18,3,FALSE)</f>
        <v>0</v>
      </c>
      <c r="DG16" s="27">
        <f>VLOOKUP(DD16,$X$15:$AF$18,4,FALSE)</f>
        <v>1</v>
      </c>
      <c r="DH16" s="27">
        <f>VLOOKUP(DD16,$X$15:$AF$18,5,FALSE)</f>
        <v>1</v>
      </c>
      <c r="DI16" s="27">
        <f>VLOOKUP(DD16,$X$15:$AF$18,6,FALSE)</f>
        <v>5</v>
      </c>
      <c r="DJ16" s="27">
        <f>VLOOKUP(DD16,$X$15:$AF$18,7,FALSE)</f>
        <v>6</v>
      </c>
      <c r="DK16" s="27">
        <f>VLOOKUP(DD16,$X$15:$AF$18,8,FALSE)</f>
        <v>-1</v>
      </c>
      <c r="DL16" s="27">
        <f>VLOOKUP(DD16,$X$15:$AF$18,9,FALSE)</f>
        <v>1</v>
      </c>
    </row>
    <row r="17" spans="2:116" ht="22.5" customHeight="1" x14ac:dyDescent="0.3">
      <c r="B17" s="163">
        <v>12</v>
      </c>
      <c r="C17" s="185">
        <v>45460</v>
      </c>
      <c r="D17" s="175">
        <v>0.75</v>
      </c>
      <c r="E17" s="176" t="s">
        <v>120</v>
      </c>
      <c r="F17" s="164">
        <v>0</v>
      </c>
      <c r="G17" s="164">
        <v>13</v>
      </c>
      <c r="H17" s="208" t="s">
        <v>121</v>
      </c>
      <c r="I17" s="177" t="s">
        <v>90</v>
      </c>
      <c r="J17" s="178" t="s">
        <v>13</v>
      </c>
      <c r="K17" s="6" t="e">
        <f>IF(#REF!&lt;&gt;"",IF(#REF!&gt;#REF!,#REF!,IF(#REF!&gt;#REF!,#REF!,"Empate")),"")</f>
        <v>#REF!</v>
      </c>
      <c r="L17" s="6" t="e">
        <f>IF(#REF!&lt;&gt;"",IF(#REF!&lt;#REF!,#REF!,IF(#REF!&lt;#REF!,#REF!,"Empate")),"")</f>
        <v>#REF!</v>
      </c>
      <c r="X17" s="14" t="s">
        <v>95</v>
      </c>
      <c r="Y17" s="15">
        <f>DCOUNT($E$5:$F$29,$F$5,$Z19:$Z20)+DCOUNT($G$5:$H$29,$G$5,$Z19:$Z20)</f>
        <v>0</v>
      </c>
      <c r="Z17" s="15">
        <f>COUNTIF($K$6:$K$35,Z20)</f>
        <v>0</v>
      </c>
      <c r="AA17" s="15">
        <f>Y17-Z17-AB17</f>
        <v>0</v>
      </c>
      <c r="AB17" s="15">
        <f>COUNTIF($L$6:$L$35,Z20)</f>
        <v>0</v>
      </c>
      <c r="AC17" s="15">
        <f>DSUM($E$5:$F$29,$F$5,$Z19:$Z20)+DSUM($G$5:$H$29,$G$5,$Z19:$Z20)</f>
        <v>0</v>
      </c>
      <c r="AD17" s="15">
        <f>DSUM($E$5:$G$29,$G$5,$Z19:$Z20)+DSUM($F$5:$H$29,$F$5,$Z19:$Z20)</f>
        <v>0</v>
      </c>
      <c r="AE17" s="15">
        <f>AC17-AD17</f>
        <v>0</v>
      </c>
      <c r="AF17" s="16">
        <f>Z17*3+AA17*1</f>
        <v>0</v>
      </c>
      <c r="AH17" s="31" t="str">
        <f>X17</f>
        <v>Sem equipa</v>
      </c>
      <c r="AI17" s="32">
        <f>AF17</f>
        <v>0</v>
      </c>
      <c r="AJ17" s="10" t="str">
        <f>AH17</f>
        <v>Sem equipa</v>
      </c>
      <c r="AK17" s="32">
        <f>VLOOKUP(AJ17,X15:AF18,9,FALSE)</f>
        <v>0</v>
      </c>
      <c r="AL17" s="30" t="str">
        <f>IF(AK17&lt;=AK15,AJ17,AJ15)</f>
        <v>Sem equipa</v>
      </c>
      <c r="AM17" s="32">
        <f>VLOOKUP(AL17,X15:AF18,9,FALSE)</f>
        <v>0</v>
      </c>
      <c r="AN17" s="10" t="str">
        <f>AL17</f>
        <v>Sem equipa</v>
      </c>
      <c r="AO17" s="32">
        <f>VLOOKUP(AN17,X15:AF18,9,FALSE)</f>
        <v>0</v>
      </c>
      <c r="AP17" s="30" t="str">
        <f>IF(AO17&lt;=AO16,AN17,AN16)</f>
        <v>Sem equipa</v>
      </c>
      <c r="AQ17" s="32">
        <f>VLOOKUP(AP17,X15:AF18,9,FALSE)</f>
        <v>0</v>
      </c>
      <c r="AR17" s="10" t="str">
        <f>AP17</f>
        <v>Sem equipa</v>
      </c>
      <c r="AS17" s="32">
        <f>VLOOKUP(AR17,X15:AF18,9,FALSE)</f>
        <v>0</v>
      </c>
      <c r="AT17" s="30" t="str">
        <f>IF(AS17&gt;=AS18,AR17,AR18)</f>
        <v>Bless Academy</v>
      </c>
      <c r="AU17" s="38">
        <f>VLOOKUP(AT17,X15:AF18,9,FALSE)</f>
        <v>1</v>
      </c>
      <c r="AV17" s="34" t="str">
        <f>AT17</f>
        <v>Bless Academy</v>
      </c>
      <c r="AW17" s="35">
        <f>AU17</f>
        <v>1</v>
      </c>
      <c r="AX17" s="32">
        <f>VLOOKUP(AV17,X15:AF18,8,FALSE)</f>
        <v>-1</v>
      </c>
      <c r="AY17" s="10" t="str">
        <f>AV17</f>
        <v>Bless Academy</v>
      </c>
      <c r="AZ17" s="32">
        <f>VLOOKUP(AY17,X15:AF18,9,FALSE)</f>
        <v>1</v>
      </c>
      <c r="BA17" s="32">
        <f>VLOOKUP(AY17,X15:AF18,8,FALSE)</f>
        <v>-1</v>
      </c>
      <c r="BB17" s="30" t="str">
        <f>IF(AND(AZ16=AZ17,BA17&gt;BA16),AY16,AY17)</f>
        <v>Tires</v>
      </c>
      <c r="BC17" s="32">
        <f>VLOOKUP(BB17,X15:AF18,9,FALSE)</f>
        <v>1</v>
      </c>
      <c r="BD17" s="32">
        <f>VLOOKUP(BB17,X15:AF18,8,FALSE)</f>
        <v>-9</v>
      </c>
      <c r="BE17" s="30" t="str">
        <f>IF(AND(BC17=BC18,BD18&gt;BD17),BB18,BB17)</f>
        <v>Tires</v>
      </c>
      <c r="BF17" s="36">
        <f>BC17</f>
        <v>1</v>
      </c>
      <c r="BG17" s="37" t="str">
        <f>BE17</f>
        <v>Tires</v>
      </c>
      <c r="BI17" s="13" t="str">
        <f>BG17</f>
        <v>Tires</v>
      </c>
      <c r="BJ17" s="26">
        <f>VLOOKUP(BI17,X15:AF18,2,FALSE)</f>
        <v>2</v>
      </c>
      <c r="BK17" s="27">
        <f>VLOOKUP(BI17,X15:AF18,3,FALSE)</f>
        <v>0</v>
      </c>
      <c r="BL17" s="27">
        <f>VLOOKUP(BI17,X15:AF18,4,FALSE)</f>
        <v>1</v>
      </c>
      <c r="BM17" s="27">
        <f>VLOOKUP(BI17,X15:AF18,5,FALSE)</f>
        <v>1</v>
      </c>
      <c r="BN17" s="27">
        <f>VLOOKUP(BI17,X15:AF18,6,FALSE)</f>
        <v>4</v>
      </c>
      <c r="BO17" s="27">
        <f>VLOOKUP(BI17,X15:AF18,7,FALSE)</f>
        <v>13</v>
      </c>
      <c r="BP17" s="27">
        <f>VLOOKUP(BI17,X15:AF18,8,FALSE)</f>
        <v>-9</v>
      </c>
      <c r="BQ17" s="27">
        <f>VLOOKUP(BI17,X15:AF18,9,FALSE)</f>
        <v>1</v>
      </c>
      <c r="BR17" s="1" t="str">
        <f>BI17</f>
        <v>Tires</v>
      </c>
      <c r="BS17" s="1">
        <f>VLOOKUP(BR17,BI15:BQ18,9,FALSE)</f>
        <v>1</v>
      </c>
      <c r="BT17" s="1">
        <f>VLOOKUP(BR17,BI15:BQ18,8,FALSE)</f>
        <v>-9</v>
      </c>
      <c r="BU17" s="29" t="str">
        <f>IF(AND(BS17=BS18,BT18&gt;BT17),BR18,BR17)</f>
        <v>Tires</v>
      </c>
      <c r="BV17" s="29">
        <f>VLOOKUP(BU17,BI15:BQ18,9,FALSE)</f>
        <v>1</v>
      </c>
      <c r="BW17" s="29">
        <f>VLOOKUP(BU17,BI15:BQ18,8,FALSE)</f>
        <v>-9</v>
      </c>
      <c r="BX17" s="28" t="str">
        <f>IF(AND(BV15=BV17,BW17&gt;BW15),BU15,BU17)</f>
        <v>Tires</v>
      </c>
      <c r="BY17" s="1">
        <f>VLOOKUP(BX17,BI15:BQ18,9,FALSE)</f>
        <v>1</v>
      </c>
      <c r="BZ17" s="12">
        <f>VLOOKUP(BX17,BI15:BQ18,8,FALSE)</f>
        <v>-9</v>
      </c>
      <c r="CA17" s="1" t="str">
        <f>IF(AND(BY16=BY17,BZ17&gt;BZ16),BX16,BX17)</f>
        <v>Tires</v>
      </c>
      <c r="CB17" s="1">
        <f>VLOOKUP(CA17,BI15:BQ18,9,FALSE)</f>
        <v>1</v>
      </c>
      <c r="CC17" s="1">
        <f>VLOOKUP(CA17,BI15:BQ18,8,FALSE)</f>
        <v>-9</v>
      </c>
      <c r="CD17" s="12">
        <f>VLOOKUP(CA17,BI15:BQ18,6,FALSE)</f>
        <v>4</v>
      </c>
      <c r="CE17" s="29" t="str">
        <f>IF(AND(CB17=CB18,CC17=CC18,CD18&gt;CD17),CA18,CA17)</f>
        <v>Tires</v>
      </c>
      <c r="CF17" s="1">
        <f>VLOOKUP(CE17,BI15:BQ18,9,FALSE)</f>
        <v>1</v>
      </c>
      <c r="CG17" s="1">
        <f>VLOOKUP(CE17,BI15:BQ18,8,FALSE)</f>
        <v>-9</v>
      </c>
      <c r="CH17" s="1">
        <f>VLOOKUP(CE17,BI15:BQ18,6,FALSE)</f>
        <v>4</v>
      </c>
      <c r="CI17" s="28" t="str">
        <f>IF(AND(CF15=CF17,CG15=CG17,CH17&gt;CH15),CE15,CE17)</f>
        <v>Tires</v>
      </c>
      <c r="CJ17" s="1">
        <f>VLOOKUP(CI17,BI15:BQ18,9,FALSE)</f>
        <v>1</v>
      </c>
      <c r="CK17" s="1">
        <f>VLOOKUP(CI17,BI15:BQ18,8,FALSE)</f>
        <v>-9</v>
      </c>
      <c r="CL17" s="1">
        <f>VLOOKUP(CI17,BI15:BQ18,6,FALSE)</f>
        <v>4</v>
      </c>
      <c r="CM17" s="29" t="str">
        <f>IF(AND(CJ16=CJ17,CK16=CK17,CL17&gt;CL16),CI16,CI17)</f>
        <v>Tires</v>
      </c>
      <c r="CN17" s="1">
        <f>VLOOKUP(CM17,BI15:BQ18,9,FALSE)</f>
        <v>1</v>
      </c>
      <c r="CO17" s="1">
        <f>VLOOKUP(CM17,BI15:BQ18,8,FALSE)</f>
        <v>-9</v>
      </c>
      <c r="CP17" s="1">
        <f>VLOOKUP(CM17,BI15:BQ18,6,FALSE)</f>
        <v>4</v>
      </c>
      <c r="CQ17" s="13" t="str">
        <f>CM17</f>
        <v>Tires</v>
      </c>
      <c r="CR17" s="26">
        <f>VLOOKUP(CQ17,$X$15:$AF$18,2,FALSE)</f>
        <v>2</v>
      </c>
      <c r="CS17" s="27">
        <f>VLOOKUP(CQ17,$X$15:$AF$18,3,FALSE)</f>
        <v>0</v>
      </c>
      <c r="CT17" s="27">
        <f>VLOOKUP(CQ17,$X$15:$AF$18,4,FALSE)</f>
        <v>1</v>
      </c>
      <c r="CU17" s="27">
        <f>VLOOKUP(CQ17,$X$15:$AF$18,5,FALSE)</f>
        <v>1</v>
      </c>
      <c r="CV17" s="27">
        <f>VLOOKUP(CQ17,$X$15:$AF$18,6,FALSE)</f>
        <v>4</v>
      </c>
      <c r="CW17" s="27">
        <f>VLOOKUP(CQ17,$X$15:$AF$18,7,FALSE)</f>
        <v>13</v>
      </c>
      <c r="CX17" s="27">
        <f>VLOOKUP(CQ17,$X$15:$AF$18,8,FALSE)</f>
        <v>-9</v>
      </c>
      <c r="CY17" s="27">
        <f>VLOOKUP(CQ17,$X$15:$AF$18,9,FALSE)</f>
        <v>1</v>
      </c>
      <c r="DA17" s="1" t="str">
        <f>IF(ISNA(VLOOKUP(CQ17,K$6:L$25,1,FALSE))=TRUE,CM18,VLOOKUP(CQ17,K$6:L$25,1,FALSE))</f>
        <v>Sem equipa</v>
      </c>
      <c r="DB17" s="1" t="str">
        <f>IF(ISNA(VLOOKUP(CQ17,K$6:L$25,2,FALSE))=TRUE,CM18,VLOOKUP(CQ17,K$6:L$25,2,FALSE))</f>
        <v>Sem equipa</v>
      </c>
      <c r="DD17" s="1" t="str">
        <f>IF(DD16=CM17,CM16,IF(AND(CR18=CR17,CY18=CY17,DA18=CM18,DB18=CM17),DA18,CM17))</f>
        <v>Tires</v>
      </c>
      <c r="DE17" s="26">
        <f>VLOOKUP(DD17,$X$15:$AF$18,2,FALSE)</f>
        <v>2</v>
      </c>
      <c r="DF17" s="27">
        <f>VLOOKUP(DD17,$X$15:$AF$18,3,FALSE)</f>
        <v>0</v>
      </c>
      <c r="DG17" s="27">
        <f>VLOOKUP(DD17,$X$15:$AF$18,4,FALSE)</f>
        <v>1</v>
      </c>
      <c r="DH17" s="27">
        <f>VLOOKUP(DD17,$X$15:$AF$18,5,FALSE)</f>
        <v>1</v>
      </c>
      <c r="DI17" s="27">
        <f>VLOOKUP(DD17,$X$15:$AF$18,6,FALSE)</f>
        <v>4</v>
      </c>
      <c r="DJ17" s="27">
        <f>VLOOKUP(DD17,$X$15:$AF$18,7,FALSE)</f>
        <v>13</v>
      </c>
      <c r="DK17" s="27">
        <f>VLOOKUP(DD17,$X$15:$AF$18,8,FALSE)</f>
        <v>-9</v>
      </c>
      <c r="DL17" s="27">
        <f>VLOOKUP(DD17,$X$15:$AF$18,9,FALSE)</f>
        <v>1</v>
      </c>
    </row>
    <row r="18" spans="2:116" ht="22.5" customHeight="1" x14ac:dyDescent="0.3">
      <c r="B18" s="162">
        <v>13</v>
      </c>
      <c r="C18" s="80">
        <v>45461</v>
      </c>
      <c r="D18" s="81">
        <v>0.75</v>
      </c>
      <c r="E18" s="123" t="s">
        <v>98</v>
      </c>
      <c r="F18" s="141">
        <v>4</v>
      </c>
      <c r="G18" s="141">
        <v>1</v>
      </c>
      <c r="H18" s="124" t="s">
        <v>100</v>
      </c>
      <c r="I18" s="144" t="s">
        <v>92</v>
      </c>
      <c r="J18" s="82" t="s">
        <v>8</v>
      </c>
      <c r="K18" s="6" t="e">
        <f>IF(#REF!&lt;&gt;"",IF(#REF!&gt;#REF!,#REF!,IF(#REF!&gt;#REF!,#REF!,"Empate")),"")</f>
        <v>#REF!</v>
      </c>
      <c r="L18" s="6" t="e">
        <f>IF(#REF!&lt;&gt;"",IF(#REF!&lt;#REF!,#REF!,IF(#REF!&lt;#REF!,#REF!,"Empate")),"")</f>
        <v>#REF!</v>
      </c>
      <c r="N18" s="99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94</v>
      </c>
      <c r="Y18" s="39">
        <f>DCOUNT($E$5:$F$29,$F$5,$AA19:$AA20)+DCOUNT($G$5:$H$29,$G$5,$AA19:$AA20)</f>
        <v>2</v>
      </c>
      <c r="Z18" s="39">
        <f>COUNTIF($K$6:$K$35,AA20)</f>
        <v>0</v>
      </c>
      <c r="AA18" s="39">
        <f>Y18-Z18-AB18</f>
        <v>1</v>
      </c>
      <c r="AB18" s="39">
        <f>COUNTIF($L$6:$L$35,AA20)</f>
        <v>1</v>
      </c>
      <c r="AC18" s="39">
        <f>DSUM($E$5:$F$29,$F$5,$AA19:$AA20)+DSUM($G$5:$H$29,$G$5,$AA19:$AA20)</f>
        <v>5</v>
      </c>
      <c r="AD18" s="39">
        <f>DSUM($E$5:$G$29,$G$5,$AA19:$AA20)+DSUM($F$5:$H$29,$F$5,$AA19:$AA20)</f>
        <v>6</v>
      </c>
      <c r="AE18" s="39">
        <f>AC18-AD18</f>
        <v>-1</v>
      </c>
      <c r="AF18" s="40">
        <f>Z18*3+AA18*1</f>
        <v>1</v>
      </c>
      <c r="AH18" s="41" t="str">
        <f>X18</f>
        <v>Bless Academy</v>
      </c>
      <c r="AI18" s="42">
        <f>AF18</f>
        <v>1</v>
      </c>
      <c r="AJ18" s="43" t="str">
        <f>AH18</f>
        <v>Bless Academy</v>
      </c>
      <c r="AK18" s="42">
        <f>VLOOKUP(AJ18,X15:AF18,9,FALSE)</f>
        <v>1</v>
      </c>
      <c r="AL18" s="43" t="str">
        <f>AJ18</f>
        <v>Bless Academy</v>
      </c>
      <c r="AM18" s="42">
        <f>VLOOKUP(AL18,X15:AF18,9,FALSE)</f>
        <v>1</v>
      </c>
      <c r="AN18" s="44" t="str">
        <f>IF(AM18&lt;=AM15,AL18,AL15)</f>
        <v>Bless Academy</v>
      </c>
      <c r="AO18" s="42">
        <f>VLOOKUP(AN18,X15:AF18,9,FALSE)</f>
        <v>1</v>
      </c>
      <c r="AP18" s="43" t="str">
        <f>AN18</f>
        <v>Bless Academy</v>
      </c>
      <c r="AQ18" s="42">
        <f>VLOOKUP(AP18,X15:AF18,9,FALSE)</f>
        <v>1</v>
      </c>
      <c r="AR18" s="44" t="str">
        <f>IF(AQ18&lt;=AQ16,AP18,AP16)</f>
        <v>Bless Academy</v>
      </c>
      <c r="AS18" s="42">
        <f>VLOOKUP(AR18,X15:AF18,9,FALSE)</f>
        <v>1</v>
      </c>
      <c r="AT18" s="44" t="str">
        <f>IF(AS18&lt;=AS17,AR18,AR17)</f>
        <v>Sem equipa</v>
      </c>
      <c r="AU18" s="45">
        <f>VLOOKUP(AT18,X15:AF18,9,FALSE)</f>
        <v>0</v>
      </c>
      <c r="AV18" s="46" t="str">
        <f>AT18</f>
        <v>Sem equipa</v>
      </c>
      <c r="AW18" s="47">
        <f>AU18</f>
        <v>0</v>
      </c>
      <c r="AX18" s="42">
        <f>VLOOKUP(AV18,X15:AF18,8,FALSE)</f>
        <v>0</v>
      </c>
      <c r="AY18" s="43" t="str">
        <f>AV18</f>
        <v>Sem equipa</v>
      </c>
      <c r="AZ18" s="42">
        <f>VLOOKUP(AY18,X15:AF18,9,FALSE)</f>
        <v>0</v>
      </c>
      <c r="BA18" s="42">
        <f>VLOOKUP(AY18,X15:AF18,8,FALSE)</f>
        <v>0</v>
      </c>
      <c r="BB18" s="43" t="str">
        <f>AY18</f>
        <v>Sem equipa</v>
      </c>
      <c r="BC18" s="42">
        <f>VLOOKUP(BB18,X15:AF18,9,FALSE)</f>
        <v>0</v>
      </c>
      <c r="BD18" s="42">
        <f>VLOOKUP(BB18,X15:AF18,8,FALSE)</f>
        <v>0</v>
      </c>
      <c r="BE18" s="44" t="str">
        <f>IF(AND(BC17=BC18,BD18&gt;BD17),BB17,BB18)</f>
        <v>Sem equipa</v>
      </c>
      <c r="BF18" s="48">
        <f>VLOOKUP(BE18,X15:AF18,9,FALSE)</f>
        <v>0</v>
      </c>
      <c r="BG18" s="49" t="str">
        <f>BE18</f>
        <v>Sem equipa</v>
      </c>
      <c r="BI18" s="13" t="str">
        <f>BG18</f>
        <v>Sem equipa</v>
      </c>
      <c r="BJ18" s="26">
        <f>VLOOKUP(BI18,X15:AF18,2,FALSE)</f>
        <v>0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0</v>
      </c>
      <c r="BN18" s="27">
        <f>VLOOKUP(BI18,X15:AF18,6,FALSE)</f>
        <v>0</v>
      </c>
      <c r="BO18" s="27">
        <f>VLOOKUP(BI18,X15:AF18,7,FALSE)</f>
        <v>0</v>
      </c>
      <c r="BP18" s="27">
        <f>VLOOKUP(BI18,X15:AF18,8,FALSE)</f>
        <v>0</v>
      </c>
      <c r="BQ18" s="27">
        <f>VLOOKUP(BI18,X15:AF18,9,FALSE)</f>
        <v>0</v>
      </c>
      <c r="BR18" s="1" t="str">
        <f>BI18</f>
        <v>Sem equipa</v>
      </c>
      <c r="BS18" s="1">
        <f>VLOOKUP(BR18,BI15:BQ18,9,FALSE)</f>
        <v>0</v>
      </c>
      <c r="BT18" s="1">
        <f>VLOOKUP(BR18,BI15:BQ18,8,FALSE)</f>
        <v>0</v>
      </c>
      <c r="BU18" s="29" t="str">
        <f>IF(AND(BS17=BS18,BT18&gt;BT17),BR17,BR18)</f>
        <v>Sem equipa</v>
      </c>
      <c r="BV18" s="29">
        <f>VLOOKUP(BU18,BI15:BQ18,9,FALSE)</f>
        <v>0</v>
      </c>
      <c r="BW18" s="29">
        <f>VLOOKUP(BU18,BI15:BQ18,8,FALSE)</f>
        <v>0</v>
      </c>
      <c r="BX18" s="29" t="str">
        <f>IF(AND(BV16=BV18,BW18&gt;BW16),BU16,BU18)</f>
        <v>Sem equipa</v>
      </c>
      <c r="BY18" s="1">
        <f>VLOOKUP(BX18,BI15:BQ18,9,FALSE)</f>
        <v>0</v>
      </c>
      <c r="BZ18" s="12">
        <f>VLOOKUP(BX18,BI15:BQ18,8,FALSE)</f>
        <v>0</v>
      </c>
      <c r="CA18" s="30" t="str">
        <f>IF(AND(BY15=BY18,BZ18&gt;BZ15),BX15,BX18)</f>
        <v>Sem equipa</v>
      </c>
      <c r="CB18" s="1">
        <f>VLOOKUP(CA18,BI15:BQ18,9,FALSE)</f>
        <v>0</v>
      </c>
      <c r="CC18" s="1">
        <f>VLOOKUP(CA18,BI15:BQ18,8,FALSE)</f>
        <v>0</v>
      </c>
      <c r="CD18" s="12">
        <f>VLOOKUP(CA18,BI15:BQ18,6,FALSE)</f>
        <v>0</v>
      </c>
      <c r="CE18" s="29" t="str">
        <f>IF(AND(CB17=CB18,CC17=CC18,CD18&gt;CD17),CA17,CA18)</f>
        <v>Sem equipa</v>
      </c>
      <c r="CF18" s="1">
        <f>VLOOKUP(CE18,BI15:BQ18,9,FALSE)</f>
        <v>0</v>
      </c>
      <c r="CG18" s="1">
        <f>VLOOKUP(CE18,BI15:BQ18,8,FALSE)</f>
        <v>0</v>
      </c>
      <c r="CH18" s="1">
        <f>VLOOKUP(CE18,BI15:BQ18,6,FALSE)</f>
        <v>0</v>
      </c>
      <c r="CI18" s="29" t="str">
        <f>IF(AND(CF16=CF18,CG16=CG18,CH18&gt;CH16),CE16,CE18)</f>
        <v>Sem equipa</v>
      </c>
      <c r="CJ18" s="1">
        <f>VLOOKUP(CI18,BI15:BQ18,9,FALSE)</f>
        <v>0</v>
      </c>
      <c r="CK18" s="1">
        <f>VLOOKUP(CI18,BI15:BQ18,8,FALSE)</f>
        <v>0</v>
      </c>
      <c r="CL18" s="1">
        <f>VLOOKUP(CI18,BI15:BQ18,6,FALSE)</f>
        <v>0</v>
      </c>
      <c r="CM18" s="28" t="str">
        <f>IF(AND(CJ15=CJ18,CK15=CK18,CL18&gt;CL15),CI15,CI18)</f>
        <v>Sem equipa</v>
      </c>
      <c r="CN18" s="1">
        <f>VLOOKUP(CM18,BI15:BQ18,9,FALSE)</f>
        <v>0</v>
      </c>
      <c r="CO18" s="1">
        <f>VLOOKUP(CM18,BI15:BQ18,8,FALSE)</f>
        <v>0</v>
      </c>
      <c r="CP18" s="1">
        <f>VLOOKUP(CM18,BI15:BQ18,6,FALSE)</f>
        <v>0</v>
      </c>
      <c r="CQ18" s="13" t="str">
        <f>CM18</f>
        <v>Sem equipa</v>
      </c>
      <c r="CR18" s="26">
        <f>VLOOKUP(CQ18,$X$15:$AF$18,2,FALSE)</f>
        <v>0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0</v>
      </c>
      <c r="CV18" s="27">
        <f>VLOOKUP(CQ18,$X$15:$AF$18,6,FALSE)</f>
        <v>0</v>
      </c>
      <c r="CW18" s="27">
        <f>VLOOKUP(CQ18,$X$15:$AF$18,7,FALSE)</f>
        <v>0</v>
      </c>
      <c r="CX18" s="27">
        <f>VLOOKUP(CQ18,$X$15:$AF$18,8,FALSE)</f>
        <v>0</v>
      </c>
      <c r="CY18" s="27">
        <f>VLOOKUP(CQ18,$X$15:$AF$18,9,FALSE)</f>
        <v>0</v>
      </c>
      <c r="DA18" s="1" t="str">
        <f>IF(ISNA(VLOOKUP(CQ18,K$6:L$25,1,FALSE))=TRUE,CM18,VLOOKUP(CQ18,K$6:L$25,1,FALSE))</f>
        <v>Sem equipa</v>
      </c>
      <c r="DB18" s="1" t="str">
        <f>IF(ISNA(VLOOKUP(CQ18,K$6:L$25,2,FALSE))=TRUE,CM18,VLOOKUP(CQ18,K$6:L$25,2,FALSE))</f>
        <v>Sem equipa</v>
      </c>
      <c r="DD18" s="1" t="str">
        <f>IF(DD17=CM18,CM17,IF(AND(CR19=CR18,CY19=CY18,DA19=CM19,DB19=CM18),DA19,CM18))</f>
        <v>Sem equipa</v>
      </c>
      <c r="DE18" s="26">
        <f>VLOOKUP(DD18,$X$15:$AF$18,2,FALSE)</f>
        <v>0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0</v>
      </c>
      <c r="DI18" s="27">
        <f>VLOOKUP(DD18,$X$15:$AF$18,6,FALSE)</f>
        <v>0</v>
      </c>
      <c r="DJ18" s="27">
        <f>VLOOKUP(DD18,$X$15:$AF$18,7,FALSE)</f>
        <v>0</v>
      </c>
      <c r="DK18" s="27">
        <f>VLOOKUP(DD18,$X$15:$AF$18,8,FALSE)</f>
        <v>0</v>
      </c>
      <c r="DL18" s="27">
        <f>VLOOKUP(DD18,$X$15:$AF$18,9,FALSE)</f>
        <v>0</v>
      </c>
    </row>
    <row r="19" spans="2:116" ht="22.5" customHeight="1" x14ac:dyDescent="0.3">
      <c r="B19" s="192">
        <v>14</v>
      </c>
      <c r="C19" s="83">
        <v>45461</v>
      </c>
      <c r="D19" s="84">
        <v>0.75</v>
      </c>
      <c r="E19" s="125" t="s">
        <v>99</v>
      </c>
      <c r="F19" s="142">
        <v>2</v>
      </c>
      <c r="G19" s="142">
        <v>1</v>
      </c>
      <c r="H19" s="126" t="s">
        <v>101</v>
      </c>
      <c r="I19" s="145" t="s">
        <v>68</v>
      </c>
      <c r="J19" s="85" t="s">
        <v>8</v>
      </c>
      <c r="K19" s="6" t="e">
        <f>IF(#REF!&lt;&gt;"",IF(#REF!&gt;#REF!,#REF!,IF(#REF!&gt;#REF!,#REF!,"Empate")),"")</f>
        <v>#REF!</v>
      </c>
      <c r="L19" s="6" t="e">
        <f>IF(#REF!&lt;&gt;"",IF(#REF!&lt;#REF!,#REF!,IF(#REF!&lt;#REF!,#REF!,"Empate")),"")</f>
        <v>#REF!</v>
      </c>
      <c r="N19" s="136" t="s">
        <v>106</v>
      </c>
      <c r="O19" s="114">
        <v>3</v>
      </c>
      <c r="P19" s="115">
        <v>3</v>
      </c>
      <c r="Q19" s="115">
        <v>0</v>
      </c>
      <c r="R19" s="115">
        <v>0</v>
      </c>
      <c r="S19" s="115">
        <v>14</v>
      </c>
      <c r="T19" s="115">
        <v>6</v>
      </c>
      <c r="U19" s="115">
        <v>8</v>
      </c>
      <c r="V19" s="116">
        <v>9</v>
      </c>
      <c r="X19" s="50" t="s">
        <v>72</v>
      </c>
      <c r="Y19" s="50" t="s">
        <v>72</v>
      </c>
      <c r="Z19" s="50" t="s">
        <v>72</v>
      </c>
      <c r="AA19" s="50" t="s">
        <v>72</v>
      </c>
      <c r="AB19" s="15"/>
      <c r="AC19" s="15"/>
      <c r="AD19" s="15"/>
      <c r="AE19" s="15"/>
      <c r="AF19" s="15"/>
    </row>
    <row r="20" spans="2:116" ht="22.5" customHeight="1" x14ac:dyDescent="0.3">
      <c r="B20" s="192">
        <v>15</v>
      </c>
      <c r="C20" s="86">
        <v>45461</v>
      </c>
      <c r="D20" s="87">
        <v>0.75</v>
      </c>
      <c r="E20" s="127" t="s">
        <v>102</v>
      </c>
      <c r="F20" s="142">
        <v>5</v>
      </c>
      <c r="G20" s="142">
        <v>2</v>
      </c>
      <c r="H20" s="128" t="s">
        <v>104</v>
      </c>
      <c r="I20" s="146" t="s">
        <v>123</v>
      </c>
      <c r="J20" s="88" t="s">
        <v>9</v>
      </c>
      <c r="K20" s="6" t="e">
        <f>IF(#REF!&lt;&gt;"",IF(#REF!&gt;#REF!,#REF!,IF(#REF!&gt;#REF!,#REF!,"Empate")),"")</f>
        <v>#REF!</v>
      </c>
      <c r="L20" s="6" t="e">
        <f>IF(#REF!&lt;&gt;"",IF(#REF!&lt;#REF!,#REF!,IF(#REF!&lt;#REF!,#REF!,"Empate")),"")</f>
        <v>#REF!</v>
      </c>
      <c r="N20" s="137" t="s">
        <v>107</v>
      </c>
      <c r="O20" s="117">
        <v>3</v>
      </c>
      <c r="P20" s="118">
        <v>2</v>
      </c>
      <c r="Q20" s="118">
        <v>0</v>
      </c>
      <c r="R20" s="118">
        <v>1</v>
      </c>
      <c r="S20" s="118">
        <v>11</v>
      </c>
      <c r="T20" s="118">
        <v>9</v>
      </c>
      <c r="U20" s="118">
        <v>2</v>
      </c>
      <c r="V20" s="119">
        <v>6</v>
      </c>
      <c r="X20" s="15" t="s">
        <v>64</v>
      </c>
      <c r="Y20" s="15" t="s">
        <v>81</v>
      </c>
      <c r="Z20" s="15" t="s">
        <v>95</v>
      </c>
      <c r="AA20" s="15" t="s">
        <v>94</v>
      </c>
      <c r="AB20" s="15"/>
      <c r="AC20" s="15"/>
      <c r="AD20" s="15"/>
      <c r="AE20" s="15"/>
      <c r="AF20" s="15"/>
    </row>
    <row r="21" spans="2:116" ht="22.5" customHeight="1" x14ac:dyDescent="0.2">
      <c r="B21" s="192">
        <v>16</v>
      </c>
      <c r="C21" s="86">
        <v>45461</v>
      </c>
      <c r="D21" s="87">
        <v>0.75</v>
      </c>
      <c r="E21" s="127" t="s">
        <v>103</v>
      </c>
      <c r="F21" s="142">
        <v>7</v>
      </c>
      <c r="G21" s="142">
        <v>1</v>
      </c>
      <c r="H21" s="128" t="s">
        <v>105</v>
      </c>
      <c r="I21" s="146" t="s">
        <v>91</v>
      </c>
      <c r="J21" s="88" t="s">
        <v>9</v>
      </c>
      <c r="K21" s="6" t="e">
        <f>IF(#REF!&lt;&gt;"",IF(#REF!&gt;#REF!,#REF!,IF(#REF!&gt;#REF!,#REF!,"Empate")),"")</f>
        <v>#REF!</v>
      </c>
      <c r="L21" s="6" t="e">
        <f>IF(#REF!&lt;&gt;"",IF(#REF!&lt;#REF!,#REF!,IF(#REF!&lt;#REF!,#REF!,"Empate")),"")</f>
        <v>#REF!</v>
      </c>
      <c r="N21" s="137" t="s">
        <v>109</v>
      </c>
      <c r="O21" s="117">
        <v>3</v>
      </c>
      <c r="P21" s="118">
        <v>1</v>
      </c>
      <c r="Q21" s="118">
        <v>0</v>
      </c>
      <c r="R21" s="118">
        <v>2</v>
      </c>
      <c r="S21" s="118">
        <v>10</v>
      </c>
      <c r="T21" s="118">
        <v>8</v>
      </c>
      <c r="U21" s="118">
        <v>2</v>
      </c>
      <c r="V21" s="119">
        <v>3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192">
        <v>17</v>
      </c>
      <c r="C22" s="89">
        <v>45461</v>
      </c>
      <c r="D22" s="90">
        <v>0.75</v>
      </c>
      <c r="E22" s="129" t="s">
        <v>106</v>
      </c>
      <c r="F22" s="142">
        <v>6</v>
      </c>
      <c r="G22" s="142">
        <v>2</v>
      </c>
      <c r="H22" s="130" t="s">
        <v>108</v>
      </c>
      <c r="I22" s="147" t="s">
        <v>80</v>
      </c>
      <c r="J22" s="91" t="s">
        <v>10</v>
      </c>
      <c r="K22" s="6" t="e">
        <f>IF(#REF!&lt;&gt;"",IF(#REF!&gt;#REF!,#REF!,IF(#REF!&gt;#REF!,#REF!,"Empate")),"")</f>
        <v>#REF!</v>
      </c>
      <c r="L22" s="6" t="e">
        <f>IF(#REF!&lt;&gt;"",IF(#REF!&lt;#REF!,#REF!,IF(#REF!&lt;#REF!,#REF!,"Empate")),"")</f>
        <v>#REF!</v>
      </c>
      <c r="N22" s="138" t="s">
        <v>108</v>
      </c>
      <c r="O22" s="120">
        <v>3</v>
      </c>
      <c r="P22" s="121">
        <v>0</v>
      </c>
      <c r="Q22" s="121">
        <v>0</v>
      </c>
      <c r="R22" s="121">
        <v>3</v>
      </c>
      <c r="S22" s="121">
        <v>7</v>
      </c>
      <c r="T22" s="121">
        <v>19</v>
      </c>
      <c r="U22" s="121">
        <v>-12</v>
      </c>
      <c r="V22" s="122">
        <v>0</v>
      </c>
      <c r="X22" s="14" t="s">
        <v>78</v>
      </c>
      <c r="Y22" s="15">
        <f>DCOUNT($E$5:$F$29,$F$5,$X26:$X27)+DCOUNT($G$5:$H$29,$G$5,$X26:$X27)</f>
        <v>2</v>
      </c>
      <c r="Z22" s="15">
        <f>COUNTIF($K$6:$K$35,X27)</f>
        <v>0</v>
      </c>
      <c r="AA22" s="15">
        <f>Y22-Z22-AB22</f>
        <v>2</v>
      </c>
      <c r="AB22" s="15">
        <f>COUNTIF($L$6:$L$35,X27)</f>
        <v>0</v>
      </c>
      <c r="AC22" s="15">
        <f>DSUM($E$5:$F$29,$F$5,$X26:$X27)+DSUM($G$5:$H$29,$G$5,$X26:$X27)</f>
        <v>2</v>
      </c>
      <c r="AD22" s="15">
        <f>DSUM($E$5:$G$29,$G$5,$X26:$X27)+DSUM($F$5:$H$29,$F$5,$X26:$X27)</f>
        <v>11</v>
      </c>
      <c r="AE22" s="15">
        <f>AC22-AD22</f>
        <v>-9</v>
      </c>
      <c r="AF22" s="16">
        <f>Z22*3+AA22*1</f>
        <v>2</v>
      </c>
      <c r="AH22" s="17" t="str">
        <f>X22</f>
        <v>Torre</v>
      </c>
      <c r="AI22" s="18">
        <f>AF22</f>
        <v>2</v>
      </c>
      <c r="AJ22" s="19" t="str">
        <f>IF(AI22&gt;=AI23,AH22,AH23)</f>
        <v>Torre</v>
      </c>
      <c r="AK22" s="18">
        <f>VLOOKUP(AJ22,X22:AF25,9,FALSE)</f>
        <v>2</v>
      </c>
      <c r="AL22" s="19" t="str">
        <f>IF(AK22&gt;=AK24,AJ22,AJ24)</f>
        <v>Torre</v>
      </c>
      <c r="AM22" s="18">
        <f>VLOOKUP(AL22,X22:AF25,9,FALSE)</f>
        <v>2</v>
      </c>
      <c r="AN22" s="19" t="str">
        <f>IF(AM22&gt;=AM25,AL22,AL25)</f>
        <v>Maristas</v>
      </c>
      <c r="AO22" s="18">
        <f>VLOOKUP(AN22,X22:AF25,9,FALSE)</f>
        <v>4</v>
      </c>
      <c r="AP22" s="19"/>
      <c r="AQ22" s="20"/>
      <c r="AR22" s="20"/>
      <c r="AS22" s="20"/>
      <c r="AT22" s="20"/>
      <c r="AU22" s="21"/>
      <c r="AV22" s="22" t="str">
        <f>AN22</f>
        <v>Maristas</v>
      </c>
      <c r="AW22" s="23">
        <f>AO22</f>
        <v>4</v>
      </c>
      <c r="AX22" s="18">
        <f>VLOOKUP(AV22,X22:AF25,8,FALSE)</f>
        <v>3</v>
      </c>
      <c r="AY22" s="19" t="str">
        <f>IF(AND(AW22=AW23,AX23&gt;AX22),AV23,AV22)</f>
        <v>Maristas</v>
      </c>
      <c r="AZ22" s="18"/>
      <c r="BA22" s="18"/>
      <c r="BB22" s="20"/>
      <c r="BC22" s="20"/>
      <c r="BD22" s="20"/>
      <c r="BE22" s="20"/>
      <c r="BF22" s="24">
        <f>AW22</f>
        <v>4</v>
      </c>
      <c r="BG22" s="25" t="str">
        <f>AY22</f>
        <v>Maristas</v>
      </c>
      <c r="BI22" s="13" t="str">
        <f>BG22</f>
        <v>Maristas</v>
      </c>
      <c r="BJ22" s="26">
        <f>VLOOKUP(BI22,X22:AF25,2,FALSE)</f>
        <v>2</v>
      </c>
      <c r="BK22" s="27">
        <f>VLOOKUP(BI22,X22:AF25,3,FALSE)</f>
        <v>1</v>
      </c>
      <c r="BL22" s="27">
        <f>VLOOKUP(BI22,X22:AF25,4,FALSE)</f>
        <v>1</v>
      </c>
      <c r="BM22" s="27">
        <f>VLOOKUP(BI22,X22:AF25,5,FALSE)</f>
        <v>0</v>
      </c>
      <c r="BN22" s="27">
        <f>VLOOKUP(BI22,X22:AF25,6,FALSE)</f>
        <v>8</v>
      </c>
      <c r="BO22" s="27">
        <f>VLOOKUP(BI22,X22:AF25,7,FALSE)</f>
        <v>5</v>
      </c>
      <c r="BP22" s="27">
        <f>VLOOKUP(BI22,X22:AF25,8,FALSE)</f>
        <v>3</v>
      </c>
      <c r="BQ22" s="27">
        <f>VLOOKUP(BI22,X22:AF25,9,FALSE)</f>
        <v>4</v>
      </c>
      <c r="BR22" s="1" t="str">
        <f>BI22</f>
        <v>Maristas</v>
      </c>
      <c r="BS22" s="1">
        <f>VLOOKUP(BR22,BI22:BQ25,9,FALSE)</f>
        <v>4</v>
      </c>
      <c r="BT22" s="1">
        <f>VLOOKUP(BR22,BI22:BQ25,8,FALSE)</f>
        <v>3</v>
      </c>
      <c r="BU22" s="28" t="str">
        <f>IF(AND(BS22=BS23,BT23&gt;BT22),BR23,BR22)</f>
        <v>Maristas</v>
      </c>
      <c r="BV22" s="29">
        <f>VLOOKUP(BU22,BI22:BQ25,9,FALSE)</f>
        <v>4</v>
      </c>
      <c r="BW22" s="29">
        <f>VLOOKUP(BU22,BI22:BQ25,8,FALSE)</f>
        <v>3</v>
      </c>
      <c r="BX22" s="28" t="str">
        <f>IF(AND(BV22=BV24,BW24&gt;BW22),BU24,BU22)</f>
        <v>Maristas</v>
      </c>
      <c r="BY22" s="1">
        <f>VLOOKUP(BX22,BI22:BQ25,9,FALSE)</f>
        <v>4</v>
      </c>
      <c r="BZ22" s="12">
        <f>VLOOKUP(BX22,BI22:BQ25,8,FALSE)</f>
        <v>3</v>
      </c>
      <c r="CA22" s="30" t="str">
        <f>IF(AND(BY22=BY25,BZ25&gt;BZ22),BX25,BX22)</f>
        <v>Maristas</v>
      </c>
      <c r="CB22" s="1">
        <f>VLOOKUP(CA22,BI22:BQ25,9,FALSE)</f>
        <v>4</v>
      </c>
      <c r="CC22" s="1">
        <f>VLOOKUP(CA22,BI22:BQ25,8,FALSE)</f>
        <v>3</v>
      </c>
      <c r="CD22" s="12">
        <f>VLOOKUP(CA22,BI22:BQ25,6,FALSE)</f>
        <v>8</v>
      </c>
      <c r="CE22" s="28" t="str">
        <f>IF(AND(CB22=CB23,CC22=CC23,CD23&gt;CD22),CA23,CA22)</f>
        <v>Maristas</v>
      </c>
      <c r="CF22" s="1">
        <f>VLOOKUP(CE22,BI22:BQ25,9,FALSE)</f>
        <v>4</v>
      </c>
      <c r="CG22" s="1">
        <f>VLOOKUP(CE22,BI22:BQ25,8,FALSE)</f>
        <v>3</v>
      </c>
      <c r="CH22" s="1">
        <f>VLOOKUP(CE22,BI22:BQ25,6,FALSE)</f>
        <v>8</v>
      </c>
      <c r="CI22" s="28" t="str">
        <f>IF(AND(CF22=CF24,CG22=CG24,CH24&gt;CH22),CE24,CE22)</f>
        <v>Maristas</v>
      </c>
      <c r="CJ22" s="1">
        <f>VLOOKUP(CI22,BI22:BQ25,9,FALSE)</f>
        <v>4</v>
      </c>
      <c r="CK22" s="1">
        <f>VLOOKUP(CI22,BI22:BQ25,8,FALSE)</f>
        <v>3</v>
      </c>
      <c r="CL22" s="1">
        <f>VLOOKUP(CI22,BI22:BQ25,6,FALSE)</f>
        <v>8</v>
      </c>
      <c r="CM22" s="28" t="str">
        <f>IF(AND(CJ22=CJ25,CK22=CK25,CL25&gt;CL22),CI25,CI22)</f>
        <v>Maristas</v>
      </c>
      <c r="CN22" s="1">
        <f>VLOOKUP(CM22,BI22:BQ25,9,FALSE)</f>
        <v>4</v>
      </c>
      <c r="CO22" s="1">
        <f>VLOOKUP(CM22,BI22:BQ25,8,FALSE)</f>
        <v>3</v>
      </c>
      <c r="CP22" s="1">
        <f>VLOOKUP(CM22,BI22:BQ25,6,FALSE)</f>
        <v>8</v>
      </c>
      <c r="CQ22" s="13" t="str">
        <f>CM22</f>
        <v>Maristas</v>
      </c>
      <c r="CR22" s="26">
        <f>VLOOKUP(CQ22,$X$22:$AF$25,2,FALSE)</f>
        <v>2</v>
      </c>
      <c r="CS22" s="27">
        <f>VLOOKUP(CQ22,$X$22:$AF$25,3,FALSE)</f>
        <v>1</v>
      </c>
      <c r="CT22" s="27">
        <f>VLOOKUP(CQ22,$X$22:$AF$25,4,FALSE)</f>
        <v>1</v>
      </c>
      <c r="CU22" s="27">
        <f>VLOOKUP(CQ22,$X$22:$AF$25,5,FALSE)</f>
        <v>0</v>
      </c>
      <c r="CV22" s="27">
        <f>VLOOKUP(CQ22,$X$22:$AF$25,6,FALSE)</f>
        <v>8</v>
      </c>
      <c r="CW22" s="27">
        <f>VLOOKUP(CQ22,$X$22:$AF$25,7,FALSE)</f>
        <v>5</v>
      </c>
      <c r="CX22" s="27">
        <f>VLOOKUP(CQ22,$X$22:$AF$25,8,FALSE)</f>
        <v>3</v>
      </c>
      <c r="CY22" s="27">
        <f>VLOOKUP(CQ22,$X$22:$AF$25,9,FALSE)</f>
        <v>4</v>
      </c>
      <c r="DA22" s="1" t="str">
        <f>IF(ISNA(VLOOKUP(CQ22,K$6:L$25,1,FALSE))=TRUE,CM25,VLOOKUP(CQ22,K$6:L$25,1,FALSE))</f>
        <v>MARISTAS</v>
      </c>
      <c r="DB22" s="1" t="str">
        <f>IF(ISNA(VLOOKUP(CQ22,K$6:L$25,2,FALSE))=TRUE,CM25,VLOOKUP(CQ22,K$6:L$25,2,FALSE))</f>
        <v>TIRES</v>
      </c>
      <c r="DD22" s="1" t="str">
        <f>IF(AND(CR23=CR22,CY23=CY22,DA23=CM23,DB23=CM22),DA23,CM22)</f>
        <v>Maristas</v>
      </c>
      <c r="DE22" s="26">
        <f>VLOOKUP(DD22,$X$22:$AF$25,2,FALSE)</f>
        <v>2</v>
      </c>
      <c r="DF22" s="27">
        <f>VLOOKUP(DD22,$X$22:$AF$25,3,FALSE)</f>
        <v>1</v>
      </c>
      <c r="DG22" s="27">
        <f>VLOOKUP(DD22,$X$22:$AF$25,4,FALSE)</f>
        <v>1</v>
      </c>
      <c r="DH22" s="27">
        <f>VLOOKUP(DD22,$X$22:$AF$25,5,FALSE)</f>
        <v>0</v>
      </c>
      <c r="DI22" s="27">
        <f>VLOOKUP(DD22,$X$22:$AF$25,6,FALSE)</f>
        <v>8</v>
      </c>
      <c r="DJ22" s="27">
        <f>VLOOKUP(DD22,$X$22:$AF$25,7,FALSE)</f>
        <v>5</v>
      </c>
      <c r="DK22" s="27">
        <f>VLOOKUP(DD22,$X$22:$AF$25,8,FALSE)</f>
        <v>3</v>
      </c>
      <c r="DL22" s="27">
        <f>VLOOKUP(DD22,$X$22:$AF$25,9,FALSE)</f>
        <v>4</v>
      </c>
    </row>
    <row r="23" spans="2:116" ht="22.5" customHeight="1" x14ac:dyDescent="0.3">
      <c r="B23" s="192">
        <v>18</v>
      </c>
      <c r="C23" s="89">
        <v>45461</v>
      </c>
      <c r="D23" s="90">
        <v>0.75</v>
      </c>
      <c r="E23" s="129" t="s">
        <v>107</v>
      </c>
      <c r="F23" s="142">
        <v>3</v>
      </c>
      <c r="G23" s="142">
        <v>1</v>
      </c>
      <c r="H23" s="130" t="s">
        <v>109</v>
      </c>
      <c r="I23" s="147" t="s">
        <v>124</v>
      </c>
      <c r="J23" s="91" t="s">
        <v>10</v>
      </c>
      <c r="K23" s="6" t="e">
        <f>IF(#REF!&lt;&gt;"",IF(#REF!&gt;#REF!,#REF!,IF(#REF!&gt;#REF!,#REF!,"Empate")),"")</f>
        <v>#REF!</v>
      </c>
      <c r="L23" s="6" t="e">
        <f>IF(#REF!&lt;&gt;"",IF(#REF!&lt;#REF!,#REF!,IF(#REF!&lt;#REF!,#REF!,"Empate")),"")</f>
        <v>#REF!</v>
      </c>
      <c r="X23" s="14" t="s">
        <v>88</v>
      </c>
      <c r="Y23" s="15">
        <f>DCOUNT($E$5:$F$29,$F$5,$Y26:$Y27)+DCOUNT($G$5:$H$29,$G$5,$Y26:$Y27)</f>
        <v>0</v>
      </c>
      <c r="Z23" s="15">
        <f>COUNTIF($K$6:$K$35,Y27)</f>
        <v>0</v>
      </c>
      <c r="AA23" s="15">
        <f>Y23-Z23-AB23</f>
        <v>0</v>
      </c>
      <c r="AB23" s="15">
        <f>COUNTIF($L$6:$L$35,Y27)</f>
        <v>0</v>
      </c>
      <c r="AC23" s="15">
        <f>DSUM($E$5:$F$29,$F$5,$Y26:$Y27)+DSUM($G$5:$H$29,$G$5,$Y26:$Y27)</f>
        <v>0</v>
      </c>
      <c r="AD23" s="15">
        <f>DSUM($E$5:$G$29,$G$5,$Y26:$Y27)+DSUM($F$5:$H$29,$F$5,$Y26:$Y27)</f>
        <v>0</v>
      </c>
      <c r="AE23" s="15">
        <f>AC23-AD23</f>
        <v>0</v>
      </c>
      <c r="AF23" s="16">
        <f>Z23*3+AA23*1</f>
        <v>0</v>
      </c>
      <c r="AH23" s="31" t="str">
        <f>X23</f>
        <v>Porto Salvo</v>
      </c>
      <c r="AI23" s="32">
        <f>AF23</f>
        <v>0</v>
      </c>
      <c r="AJ23" s="30" t="str">
        <f>IF(AI23&lt;=AI22,AH23,AH22)</f>
        <v>Porto Salvo</v>
      </c>
      <c r="AK23" s="32">
        <f>VLOOKUP(AJ23,X22:AF25,9,FALSE)</f>
        <v>0</v>
      </c>
      <c r="AL23" s="10" t="str">
        <f>AJ23</f>
        <v>Porto Salvo</v>
      </c>
      <c r="AM23" s="32">
        <f>VLOOKUP(AL23,X22:AF25,9,FALSE)</f>
        <v>0</v>
      </c>
      <c r="AN23" s="10" t="str">
        <f>AL23</f>
        <v>Porto Salvo</v>
      </c>
      <c r="AO23" s="32">
        <f>VLOOKUP(AN23,X22:AF25,9,FALSE)</f>
        <v>0</v>
      </c>
      <c r="AP23" s="30" t="str">
        <f>IF(AO23&gt;=AO24,AN23,AN24)</f>
        <v>Alcoitão</v>
      </c>
      <c r="AQ23" s="32">
        <f>VLOOKUP(AP23,X22:AF25,9,FALSE)</f>
        <v>2</v>
      </c>
      <c r="AR23" s="30" t="str">
        <f>IF(AQ23&gt;=AQ25,AP23,AP25)</f>
        <v>Alcoitão</v>
      </c>
      <c r="AS23" s="32">
        <f>VLOOKUP(AR23,X22:AF25,9,FALSE)</f>
        <v>2</v>
      </c>
      <c r="AU23" s="33"/>
      <c r="AV23" s="34" t="str">
        <f>AR23</f>
        <v>Alcoitão</v>
      </c>
      <c r="AW23" s="35">
        <f>AS23</f>
        <v>2</v>
      </c>
      <c r="AX23" s="32">
        <f>VLOOKUP(AV23,X22:AF25,8,FALSE)</f>
        <v>1</v>
      </c>
      <c r="AY23" s="30" t="str">
        <f>IF(AND(AW22=AW23,AX23&gt;AX22),AV22,AV23)</f>
        <v>Alcoitão</v>
      </c>
      <c r="AZ23" s="32">
        <f>VLOOKUP(AY23,X22:AF25,9,FALSE)</f>
        <v>2</v>
      </c>
      <c r="BA23" s="32">
        <f>VLOOKUP(AY23,X22:AF25,8,FALSE)</f>
        <v>1</v>
      </c>
      <c r="BB23" s="30" t="str">
        <f>IF(AND(AZ23=AZ24,BA24&gt;BA23),AY24,AY23)</f>
        <v>Alcoitão</v>
      </c>
      <c r="BC23" s="32"/>
      <c r="BD23" s="32"/>
      <c r="BF23" s="36">
        <f>AZ23</f>
        <v>2</v>
      </c>
      <c r="BG23" s="37" t="str">
        <f>BB23</f>
        <v>Alcoitão</v>
      </c>
      <c r="BI23" s="13" t="str">
        <f>BG23</f>
        <v>Alcoitão</v>
      </c>
      <c r="BJ23" s="26">
        <f>VLOOKUP(BI23,X22:AF25,2,FALSE)</f>
        <v>2</v>
      </c>
      <c r="BK23" s="27">
        <f>VLOOKUP(BI23,X22:AF25,3,FALSE)</f>
        <v>0</v>
      </c>
      <c r="BL23" s="27">
        <f>VLOOKUP(BI23,X22:AF25,4,FALSE)</f>
        <v>2</v>
      </c>
      <c r="BM23" s="27">
        <f>VLOOKUP(BI23,X22:AF25,5,FALSE)</f>
        <v>0</v>
      </c>
      <c r="BN23" s="27">
        <f>VLOOKUP(BI23,X22:AF25,6,FALSE)</f>
        <v>6</v>
      </c>
      <c r="BO23" s="27">
        <f>VLOOKUP(BI23,X22:AF25,7,FALSE)</f>
        <v>5</v>
      </c>
      <c r="BP23" s="27">
        <f>VLOOKUP(BI23,X22:AF25,8,FALSE)</f>
        <v>1</v>
      </c>
      <c r="BQ23" s="27">
        <f>VLOOKUP(BI23,X22:AF25,9,FALSE)</f>
        <v>2</v>
      </c>
      <c r="BR23" s="1" t="str">
        <f>BI23</f>
        <v>Alcoitão</v>
      </c>
      <c r="BS23" s="1">
        <f>VLOOKUP(BR23,BI22:BQ25,9,FALSE)</f>
        <v>2</v>
      </c>
      <c r="BT23" s="1">
        <f>VLOOKUP(BR23,BI22:BQ25,8,FALSE)</f>
        <v>1</v>
      </c>
      <c r="BU23" s="28" t="str">
        <f>IF(AND(BS22=BS23,BT23&gt;BT22),BR22,BR23)</f>
        <v>Alcoitão</v>
      </c>
      <c r="BV23" s="29">
        <f>VLOOKUP(BU23,BI22:BQ25,9,FALSE)</f>
        <v>2</v>
      </c>
      <c r="BW23" s="29">
        <f>VLOOKUP(BU23,BI22:BQ25,8,FALSE)</f>
        <v>1</v>
      </c>
      <c r="BX23" s="29" t="str">
        <f>IF(AND(BV23=BV25,BW25&gt;BW23),BU25,BU23)</f>
        <v>Alcoitão</v>
      </c>
      <c r="BY23" s="1">
        <f>VLOOKUP(BX23,BI22:BQ25,9,FALSE)</f>
        <v>2</v>
      </c>
      <c r="BZ23" s="12">
        <f>VLOOKUP(BX23,BI22:BQ25,8,FALSE)</f>
        <v>1</v>
      </c>
      <c r="CA23" s="1" t="str">
        <f>IF(AND(BY23=BY24,BZ24&gt;BZ23),BX24,BX23)</f>
        <v>Alcoitão</v>
      </c>
      <c r="CB23" s="1">
        <f>VLOOKUP(CA23,BI22:BQ25,9,FALSE)</f>
        <v>2</v>
      </c>
      <c r="CC23" s="1">
        <f>VLOOKUP(CA23,BI22:BQ25,8,FALSE)</f>
        <v>1</v>
      </c>
      <c r="CD23" s="12">
        <f>VLOOKUP(CA23,BI22:BQ25,6,FALSE)</f>
        <v>6</v>
      </c>
      <c r="CE23" s="28" t="str">
        <f>IF(AND(CB22=CB23,CC22=CC23,CD23&gt;CD22),CA22,CA23)</f>
        <v>Alcoitão</v>
      </c>
      <c r="CF23" s="1">
        <f>VLOOKUP(CE23,BI22:BQ25,9,FALSE)</f>
        <v>2</v>
      </c>
      <c r="CG23" s="1">
        <f>VLOOKUP(CE23,BI22:BQ25,8,FALSE)</f>
        <v>1</v>
      </c>
      <c r="CH23" s="1">
        <f>VLOOKUP(CE23,BI22:BQ25,6,FALSE)</f>
        <v>6</v>
      </c>
      <c r="CI23" s="29" t="str">
        <f>IF(AND(CF23=CF25,CG23=CG25,CH25&gt;CH23),CE25,CE23)</f>
        <v>Alcoitão</v>
      </c>
      <c r="CJ23" s="1">
        <f>VLOOKUP(CI23,BI22:BQ25,9,FALSE)</f>
        <v>2</v>
      </c>
      <c r="CK23" s="1">
        <f>VLOOKUP(CI23,BI22:BQ25,8,FALSE)</f>
        <v>1</v>
      </c>
      <c r="CL23" s="1">
        <f>VLOOKUP(CI23,BI22:BQ25,6,FALSE)</f>
        <v>6</v>
      </c>
      <c r="CM23" s="29" t="str">
        <f>IF(AND(CJ23=CJ24,CK23=CK24,CL24&gt;CL23),CI24,CI23)</f>
        <v>Alcoitão</v>
      </c>
      <c r="CN23" s="1">
        <f>VLOOKUP(CM23,BI22:BQ25,9,FALSE)</f>
        <v>2</v>
      </c>
      <c r="CO23" s="1">
        <f>VLOOKUP(CM23,BI22:BQ25,8,FALSE)</f>
        <v>1</v>
      </c>
      <c r="CP23" s="1">
        <f>VLOOKUP(CM23,BI22:BQ25,6,FALSE)</f>
        <v>6</v>
      </c>
      <c r="CQ23" s="13" t="str">
        <f>CM23</f>
        <v>Alcoitão</v>
      </c>
      <c r="CR23" s="26">
        <f>VLOOKUP(CQ23,$X$22:$AF$25,2,FALSE)</f>
        <v>2</v>
      </c>
      <c r="CS23" s="27">
        <f>VLOOKUP(CQ23,$X$22:$AF$25,3,FALSE)</f>
        <v>0</v>
      </c>
      <c r="CT23" s="27">
        <f>VLOOKUP(CQ23,$X$22:$AF$25,4,FALSE)</f>
        <v>2</v>
      </c>
      <c r="CU23" s="27">
        <f>VLOOKUP(CQ23,$X$22:$AF$25,5,FALSE)</f>
        <v>0</v>
      </c>
      <c r="CV23" s="27">
        <f>VLOOKUP(CQ23,$X$22:$AF$25,6,FALSE)</f>
        <v>6</v>
      </c>
      <c r="CW23" s="27">
        <f>VLOOKUP(CQ23,$X$22:$AF$25,7,FALSE)</f>
        <v>5</v>
      </c>
      <c r="CX23" s="27">
        <f>VLOOKUP(CQ23,$X$22:$AF$25,8,FALSE)</f>
        <v>1</v>
      </c>
      <c r="CY23" s="27">
        <f>VLOOKUP(CQ23,$X$22:$AF$25,9,FALSE)</f>
        <v>2</v>
      </c>
      <c r="DA23" s="1" t="str">
        <f>IF(ISNA(VLOOKUP(CQ23,K$6:L$25,1,FALSE))=TRUE,CM25,VLOOKUP(CQ23,K$6:L$25,1,FALSE))</f>
        <v>Porto Salvo</v>
      </c>
      <c r="DB23" s="1" t="str">
        <f>IF(ISNA(VLOOKUP(CQ23,K$6:L$25,2,FALSE))=TRUE,CM25,VLOOKUP(CQ23,K$6:L$25,2,FALSE))</f>
        <v>Porto Salvo</v>
      </c>
      <c r="DD23" s="1" t="str">
        <f>IF(DD22=CM23,CM22,IF(AND(CR24=CR23,CY24=CY23,DA24=CM24,DB24=CM23),DA24,CM23))</f>
        <v>Alcoitão</v>
      </c>
      <c r="DE23" s="26">
        <f>VLOOKUP(DD23,$X$22:$AF$25,2,FALSE)</f>
        <v>2</v>
      </c>
      <c r="DF23" s="27">
        <f>VLOOKUP(DD23,$X$22:$AF$25,3,FALSE)</f>
        <v>0</v>
      </c>
      <c r="DG23" s="27">
        <f>VLOOKUP(DD23,$X$22:$AF$25,4,FALSE)</f>
        <v>2</v>
      </c>
      <c r="DH23" s="27">
        <f>VLOOKUP(DD23,$X$22:$AF$25,5,FALSE)</f>
        <v>0</v>
      </c>
      <c r="DI23" s="27">
        <f>VLOOKUP(DD23,$X$22:$AF$25,6,FALSE)</f>
        <v>6</v>
      </c>
      <c r="DJ23" s="27">
        <f>VLOOKUP(DD23,$X$22:$AF$25,7,FALSE)</f>
        <v>5</v>
      </c>
      <c r="DK23" s="27">
        <f>VLOOKUP(DD23,$X$22:$AF$25,8,FALSE)</f>
        <v>1</v>
      </c>
      <c r="DL23" s="27">
        <f>VLOOKUP(DD23,$X$22:$AF$25,9,FALSE)</f>
        <v>2</v>
      </c>
    </row>
    <row r="24" spans="2:116" ht="22.5" customHeight="1" x14ac:dyDescent="0.3">
      <c r="B24" s="192">
        <v>19</v>
      </c>
      <c r="C24" s="92">
        <v>45461</v>
      </c>
      <c r="D24" s="93">
        <v>0.75</v>
      </c>
      <c r="E24" s="131" t="s">
        <v>110</v>
      </c>
      <c r="F24" s="142">
        <v>4</v>
      </c>
      <c r="G24" s="142">
        <v>2</v>
      </c>
      <c r="H24" s="132" t="s">
        <v>112</v>
      </c>
      <c r="I24" s="148" t="s">
        <v>61</v>
      </c>
      <c r="J24" s="94" t="s">
        <v>11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99" t="s">
        <v>11</v>
      </c>
      <c r="O24" s="56" t="s">
        <v>17</v>
      </c>
      <c r="P24" s="57" t="s">
        <v>18</v>
      </c>
      <c r="Q24" s="57" t="s">
        <v>12</v>
      </c>
      <c r="R24" s="57" t="s">
        <v>11</v>
      </c>
      <c r="S24" s="57" t="s">
        <v>3</v>
      </c>
      <c r="T24" s="57" t="s">
        <v>4</v>
      </c>
      <c r="U24" s="57" t="s">
        <v>19</v>
      </c>
      <c r="V24" s="58" t="s">
        <v>20</v>
      </c>
      <c r="X24" s="14" t="s">
        <v>82</v>
      </c>
      <c r="Y24" s="15">
        <f>DCOUNT($E$5:$F$29,$F$5,$Z26:$Z27)+DCOUNT($G$5:$H$29,$G$5,$Z26:$Z27)</f>
        <v>2</v>
      </c>
      <c r="Z24" s="15">
        <f>COUNTIF($K$6:$K$35,Z27)</f>
        <v>0</v>
      </c>
      <c r="AA24" s="15">
        <f>Y24-Z24-AB24</f>
        <v>2</v>
      </c>
      <c r="AB24" s="15">
        <f>COUNTIF($L$6:$L$35,Z27)</f>
        <v>0</v>
      </c>
      <c r="AC24" s="15">
        <f>DSUM($E$5:$F$29,$F$5,$Z26:$Z27)+DSUM($G$5:$H$29,$G$5,$Z26:$Z27)</f>
        <v>6</v>
      </c>
      <c r="AD24" s="15">
        <f>DSUM($E$5:$G$29,$G$5,$Z26:$Z27)+DSUM($F$5:$H$29,$F$5,$Z26:$Z27)</f>
        <v>5</v>
      </c>
      <c r="AE24" s="15">
        <f>AC24-AD24</f>
        <v>1</v>
      </c>
      <c r="AF24" s="16">
        <f>Z24*3+AA24*1</f>
        <v>2</v>
      </c>
      <c r="AH24" s="31" t="str">
        <f>X24</f>
        <v>Alcoitão</v>
      </c>
      <c r="AI24" s="32">
        <f>AF24</f>
        <v>2</v>
      </c>
      <c r="AJ24" s="10" t="str">
        <f>AH24</f>
        <v>Alcoitão</v>
      </c>
      <c r="AK24" s="32">
        <f>VLOOKUP(AJ24,X22:AF25,9,FALSE)</f>
        <v>2</v>
      </c>
      <c r="AL24" s="30" t="str">
        <f>IF(AK24&lt;=AK22,AJ24,AJ22)</f>
        <v>Alcoitão</v>
      </c>
      <c r="AM24" s="32">
        <f>VLOOKUP(AL24,X22:AF25,9,FALSE)</f>
        <v>2</v>
      </c>
      <c r="AN24" s="10" t="str">
        <f>AL24</f>
        <v>Alcoitão</v>
      </c>
      <c r="AO24" s="32">
        <f>VLOOKUP(AN24,X22:AF25,9,FALSE)</f>
        <v>2</v>
      </c>
      <c r="AP24" s="30" t="str">
        <f>IF(AO24&lt;=AO23,AN24,AN23)</f>
        <v>Porto Salvo</v>
      </c>
      <c r="AQ24" s="32">
        <f>VLOOKUP(AP24,X22:AF25,9,FALSE)</f>
        <v>0</v>
      </c>
      <c r="AR24" s="10" t="str">
        <f>AP24</f>
        <v>Porto Salvo</v>
      </c>
      <c r="AS24" s="32">
        <f>VLOOKUP(AR24,X22:AF25,9,FALSE)</f>
        <v>0</v>
      </c>
      <c r="AT24" s="30" t="str">
        <f>IF(AS24&gt;=AS25,AR24,AR25)</f>
        <v>Torre</v>
      </c>
      <c r="AU24" s="38">
        <f>VLOOKUP(AT24,X22:AF25,9,FALSE)</f>
        <v>2</v>
      </c>
      <c r="AV24" s="34" t="str">
        <f>AT24</f>
        <v>Torre</v>
      </c>
      <c r="AW24" s="35">
        <f>AU24</f>
        <v>2</v>
      </c>
      <c r="AX24" s="32">
        <f>VLOOKUP(AV24,X22:AF25,8,FALSE)</f>
        <v>-9</v>
      </c>
      <c r="AY24" s="10" t="str">
        <f>AV24</f>
        <v>Torre</v>
      </c>
      <c r="AZ24" s="32">
        <f>VLOOKUP(AY24,X22:AF25,9,FALSE)</f>
        <v>2</v>
      </c>
      <c r="BA24" s="32">
        <f>VLOOKUP(AY24,X22:AF25,8,FALSE)</f>
        <v>-9</v>
      </c>
      <c r="BB24" s="30" t="str">
        <f>IF(AND(AZ23=AZ24,BA24&gt;BA23),AY23,AY24)</f>
        <v>Torre</v>
      </c>
      <c r="BC24" s="32">
        <f>VLOOKUP(BB24,X22:AF25,9,FALSE)</f>
        <v>2</v>
      </c>
      <c r="BD24" s="32">
        <f>VLOOKUP(BB24,X22:AF25,8,FALSE)</f>
        <v>-9</v>
      </c>
      <c r="BE24" s="30" t="str">
        <f>IF(AND(BC24=BC25,BD25&gt;BD24),BB25,BB24)</f>
        <v>Torre</v>
      </c>
      <c r="BF24" s="36">
        <f>BC24</f>
        <v>2</v>
      </c>
      <c r="BG24" s="37" t="str">
        <f>BE24</f>
        <v>Torre</v>
      </c>
      <c r="BI24" s="13" t="str">
        <f>BG24</f>
        <v>Torre</v>
      </c>
      <c r="BJ24" s="26">
        <f>VLOOKUP(BI24,X22:AF25,2,FALSE)</f>
        <v>2</v>
      </c>
      <c r="BK24" s="27">
        <f>VLOOKUP(BI24,X22:AF25,3,FALSE)</f>
        <v>0</v>
      </c>
      <c r="BL24" s="27">
        <f>VLOOKUP(BI24,X22:AF25,4,FALSE)</f>
        <v>2</v>
      </c>
      <c r="BM24" s="27">
        <f>VLOOKUP(BI24,X22:AF25,5,FALSE)</f>
        <v>0</v>
      </c>
      <c r="BN24" s="27">
        <f>VLOOKUP(BI24,X22:AF25,6,FALSE)</f>
        <v>2</v>
      </c>
      <c r="BO24" s="27">
        <f>VLOOKUP(BI24,X22:AF25,7,FALSE)</f>
        <v>11</v>
      </c>
      <c r="BP24" s="27">
        <f>VLOOKUP(BI24,X22:AF25,8,FALSE)</f>
        <v>-9</v>
      </c>
      <c r="BQ24" s="27">
        <f>VLOOKUP(BI24,X22:AF25,9,FALSE)</f>
        <v>2</v>
      </c>
      <c r="BR24" s="1" t="str">
        <f>BI24</f>
        <v>Torre</v>
      </c>
      <c r="BS24" s="1">
        <f>VLOOKUP(BR24,BI22:BQ25,9,FALSE)</f>
        <v>2</v>
      </c>
      <c r="BT24" s="1">
        <f>VLOOKUP(BR24,BI22:BQ25,8,FALSE)</f>
        <v>-9</v>
      </c>
      <c r="BU24" s="29" t="str">
        <f>IF(AND(BS24=BS25,BT25&gt;BT24),BR25,BR24)</f>
        <v>Torre</v>
      </c>
      <c r="BV24" s="29">
        <f>VLOOKUP(BU24,BI22:BQ25,9,FALSE)</f>
        <v>2</v>
      </c>
      <c r="BW24" s="29">
        <f>VLOOKUP(BU24,BI22:BQ25,8,FALSE)</f>
        <v>-9</v>
      </c>
      <c r="BX24" s="28" t="str">
        <f>IF(AND(BV22=BV24,BW24&gt;BW22),BU22,BU24)</f>
        <v>Torre</v>
      </c>
      <c r="BY24" s="1">
        <f>VLOOKUP(BX24,BI22:BQ25,9,FALSE)</f>
        <v>2</v>
      </c>
      <c r="BZ24" s="12">
        <f>VLOOKUP(BX24,BI22:BQ25,8,FALSE)</f>
        <v>-9</v>
      </c>
      <c r="CA24" s="1" t="str">
        <f>IF(AND(BY23=BY24,BZ24&gt;BZ23),BX23,BX24)</f>
        <v>Torre</v>
      </c>
      <c r="CB24" s="1">
        <f>VLOOKUP(CA24,BI22:BQ25,9,FALSE)</f>
        <v>2</v>
      </c>
      <c r="CC24" s="1">
        <f>VLOOKUP(CA24,BI22:BQ25,8,FALSE)</f>
        <v>-9</v>
      </c>
      <c r="CD24" s="12">
        <f>VLOOKUP(CA24,BI22:BQ25,6,FALSE)</f>
        <v>2</v>
      </c>
      <c r="CE24" s="29" t="str">
        <f>IF(AND(CB24=CB25,CC24=CC25,CD25&gt;CD24),CA25,CA24)</f>
        <v>Torre</v>
      </c>
      <c r="CF24" s="1">
        <f>VLOOKUP(CE24,BI22:BQ25,9,FALSE)</f>
        <v>2</v>
      </c>
      <c r="CG24" s="1">
        <f>VLOOKUP(CE24,BI22:BQ25,8,FALSE)</f>
        <v>-9</v>
      </c>
      <c r="CH24" s="1">
        <f>VLOOKUP(CE24,BI22:BQ25,6,FALSE)</f>
        <v>2</v>
      </c>
      <c r="CI24" s="28" t="str">
        <f>IF(AND(CF22=CF24,CG22=CG24,CH24&gt;CH22),CE22,CE24)</f>
        <v>Torre</v>
      </c>
      <c r="CJ24" s="1">
        <f>VLOOKUP(CI24,BI22:BQ25,9,FALSE)</f>
        <v>2</v>
      </c>
      <c r="CK24" s="1">
        <f>VLOOKUP(CI24,BI22:BQ25,8,FALSE)</f>
        <v>-9</v>
      </c>
      <c r="CL24" s="1">
        <f>VLOOKUP(CI24,BI22:BQ25,6,FALSE)</f>
        <v>2</v>
      </c>
      <c r="CM24" s="29" t="str">
        <f>IF(AND(CJ23=CJ24,CK23=CK24,CL24&gt;CL23),CI23,CI24)</f>
        <v>Torre</v>
      </c>
      <c r="CN24" s="1">
        <f>VLOOKUP(CM24,BI22:BQ25,9,FALSE)</f>
        <v>2</v>
      </c>
      <c r="CO24" s="1">
        <f>VLOOKUP(CM24,BI22:BQ25,8,FALSE)</f>
        <v>-9</v>
      </c>
      <c r="CP24" s="1">
        <f>VLOOKUP(CM24,BI22:BQ25,6,FALSE)</f>
        <v>2</v>
      </c>
      <c r="CQ24" s="13" t="str">
        <f>CM24</f>
        <v>Torre</v>
      </c>
      <c r="CR24" s="26">
        <f>VLOOKUP(CQ24,$X$22:$AF$25,2,FALSE)</f>
        <v>2</v>
      </c>
      <c r="CS24" s="27">
        <f>VLOOKUP(CQ24,$X$22:$AF$25,3,FALSE)</f>
        <v>0</v>
      </c>
      <c r="CT24" s="27">
        <f>VLOOKUP(CQ24,$X$22:$AF$25,4,FALSE)</f>
        <v>2</v>
      </c>
      <c r="CU24" s="27">
        <f>VLOOKUP(CQ24,$X$22:$AF$25,5,FALSE)</f>
        <v>0</v>
      </c>
      <c r="CV24" s="27">
        <f>VLOOKUP(CQ24,$X$22:$AF$25,6,FALSE)</f>
        <v>2</v>
      </c>
      <c r="CW24" s="27">
        <f>VLOOKUP(CQ24,$X$22:$AF$25,7,FALSE)</f>
        <v>11</v>
      </c>
      <c r="CX24" s="27">
        <f>VLOOKUP(CQ24,$X$22:$AF$25,8,FALSE)</f>
        <v>-9</v>
      </c>
      <c r="CY24" s="27">
        <f>VLOOKUP(CQ24,$X$22:$AF$25,9,FALSE)</f>
        <v>2</v>
      </c>
      <c r="DA24" s="1" t="str">
        <f>IF(ISNA(VLOOKUP(CQ24,K$6:L$25,1,FALSE))=TRUE,CM25,VLOOKUP(CQ24,K$6:L$25,1,FALSE))</f>
        <v>Porto Salvo</v>
      </c>
      <c r="DB24" s="1" t="str">
        <f>IF(ISNA(VLOOKUP(CQ24,K$6:L$25,2,FALSE))=TRUE,CM25,VLOOKUP(CQ24,K$6:L$25,2,FALSE))</f>
        <v>Porto Salvo</v>
      </c>
      <c r="DD24" s="1" t="str">
        <f>IF(DD23=CM24,CM23,IF(AND(CR25=CR24,CY25=CY24,DA25=CM25,DB25=CM24),DA25,CM24))</f>
        <v>Torre</v>
      </c>
      <c r="DE24" s="26">
        <f>VLOOKUP(DD24,$X$22:$AF$25,2,FALSE)</f>
        <v>2</v>
      </c>
      <c r="DF24" s="27">
        <f>VLOOKUP(DD24,$X$22:$AF$25,3,FALSE)</f>
        <v>0</v>
      </c>
      <c r="DG24" s="27">
        <f>VLOOKUP(DD24,$X$22:$AF$25,4,FALSE)</f>
        <v>2</v>
      </c>
      <c r="DH24" s="27">
        <f>VLOOKUP(DD24,$X$22:$AF$25,5,FALSE)</f>
        <v>0</v>
      </c>
      <c r="DI24" s="27">
        <f>VLOOKUP(DD24,$X$22:$AF$25,6,FALSE)</f>
        <v>2</v>
      </c>
      <c r="DJ24" s="27">
        <f>VLOOKUP(DD24,$X$22:$AF$25,7,FALSE)</f>
        <v>11</v>
      </c>
      <c r="DK24" s="27">
        <f>VLOOKUP(DD24,$X$22:$AF$25,8,FALSE)</f>
        <v>-9</v>
      </c>
      <c r="DL24" s="27">
        <f>VLOOKUP(DD24,$X$22:$AF$25,9,FALSE)</f>
        <v>2</v>
      </c>
    </row>
    <row r="25" spans="2:116" ht="22.5" customHeight="1" x14ac:dyDescent="0.3">
      <c r="B25" s="192">
        <v>20</v>
      </c>
      <c r="C25" s="92">
        <v>45461</v>
      </c>
      <c r="D25" s="180">
        <v>0.75</v>
      </c>
      <c r="E25" s="181" t="s">
        <v>111</v>
      </c>
      <c r="F25" s="182">
        <v>0</v>
      </c>
      <c r="G25" s="182">
        <v>0</v>
      </c>
      <c r="H25" s="207" t="s">
        <v>113</v>
      </c>
      <c r="I25" s="183" t="s">
        <v>125</v>
      </c>
      <c r="J25" s="184" t="s">
        <v>11</v>
      </c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39" t="s">
        <v>110</v>
      </c>
      <c r="O25" s="114">
        <v>3</v>
      </c>
      <c r="P25" s="115">
        <v>3</v>
      </c>
      <c r="Q25" s="115">
        <v>0</v>
      </c>
      <c r="R25" s="115">
        <v>0</v>
      </c>
      <c r="S25" s="115">
        <v>13</v>
      </c>
      <c r="T25" s="115">
        <v>3</v>
      </c>
      <c r="U25" s="115">
        <v>10</v>
      </c>
      <c r="V25" s="116">
        <v>9</v>
      </c>
      <c r="X25" s="4" t="s">
        <v>84</v>
      </c>
      <c r="Y25" s="39">
        <f>DCOUNT($E$5:$F$29,$F$5,$AA26:$AA27)+DCOUNT($G$5:$H$29,$G$5,$AA26:$AA27)</f>
        <v>2</v>
      </c>
      <c r="Z25" s="39">
        <f>COUNTIF($K$6:$K$35,AA27)</f>
        <v>1</v>
      </c>
      <c r="AA25" s="39">
        <f>Y25-Z25-AB25</f>
        <v>1</v>
      </c>
      <c r="AB25" s="39">
        <f>COUNTIF($L$6:$L$35,AA27)</f>
        <v>0</v>
      </c>
      <c r="AC25" s="39">
        <f>DSUM($E$5:$F$29,$F$5,$AA26:$AA27)+DSUM($G$5:$H$29,$G$5,$AA26:$AA27)</f>
        <v>8</v>
      </c>
      <c r="AD25" s="39">
        <f>DSUM($E$5:$G$29,$G$5,$AA26:$AA27)+DSUM($F$5:$H$29,$F$5,$AA26:$AA27)</f>
        <v>5</v>
      </c>
      <c r="AE25" s="39">
        <f>AC25-AD25</f>
        <v>3</v>
      </c>
      <c r="AF25" s="40">
        <f>Z25*3+AA25*1</f>
        <v>4</v>
      </c>
      <c r="AH25" s="41" t="str">
        <f>X25</f>
        <v>Maristas</v>
      </c>
      <c r="AI25" s="42">
        <f>AF25</f>
        <v>4</v>
      </c>
      <c r="AJ25" s="43" t="str">
        <f>AH25</f>
        <v>Maristas</v>
      </c>
      <c r="AK25" s="42">
        <f>VLOOKUP(AJ25,X22:AF25,9,FALSE)</f>
        <v>4</v>
      </c>
      <c r="AL25" s="43" t="str">
        <f>AJ25</f>
        <v>Maristas</v>
      </c>
      <c r="AM25" s="42">
        <f>VLOOKUP(AL25,X22:AF25,9,FALSE)</f>
        <v>4</v>
      </c>
      <c r="AN25" s="44" t="str">
        <f>IF(AM25&lt;=AM22,AL25,AL22)</f>
        <v>Torre</v>
      </c>
      <c r="AO25" s="42">
        <f>VLOOKUP(AN25,X22:AF25,9,FALSE)</f>
        <v>2</v>
      </c>
      <c r="AP25" s="43" t="str">
        <f>AN25</f>
        <v>Torre</v>
      </c>
      <c r="AQ25" s="42">
        <f>VLOOKUP(AP25,X22:AF25,9,FALSE)</f>
        <v>2</v>
      </c>
      <c r="AR25" s="44" t="str">
        <f>IF(AQ25&lt;=AQ23,AP25,AP23)</f>
        <v>Torre</v>
      </c>
      <c r="AS25" s="42">
        <f>VLOOKUP(AR25,X22:AF25,9,FALSE)</f>
        <v>2</v>
      </c>
      <c r="AT25" s="44" t="str">
        <f>IF(AS25&lt;=AS24,AR25,AR24)</f>
        <v>Porto Salvo</v>
      </c>
      <c r="AU25" s="45">
        <f>VLOOKUP(AT25,X22:AF25,9,FALSE)</f>
        <v>0</v>
      </c>
      <c r="AV25" s="46" t="str">
        <f>AT25</f>
        <v>Porto Salvo</v>
      </c>
      <c r="AW25" s="47">
        <f>AU25</f>
        <v>0</v>
      </c>
      <c r="AX25" s="42">
        <f>VLOOKUP(AV25,X22:AF25,8,FALSE)</f>
        <v>0</v>
      </c>
      <c r="AY25" s="43" t="str">
        <f>AV25</f>
        <v>Porto Salvo</v>
      </c>
      <c r="AZ25" s="42">
        <f>VLOOKUP(AY25,X22:AF25,9,FALSE)</f>
        <v>0</v>
      </c>
      <c r="BA25" s="42">
        <f>VLOOKUP(AY25,X22:AF25,8,FALSE)</f>
        <v>0</v>
      </c>
      <c r="BB25" s="43" t="str">
        <f>AY25</f>
        <v>Porto Salvo</v>
      </c>
      <c r="BC25" s="42">
        <f>VLOOKUP(BB25,X22:AF25,9,FALSE)</f>
        <v>0</v>
      </c>
      <c r="BD25" s="42">
        <f>VLOOKUP(BB25,X22:AF25,8,FALSE)</f>
        <v>0</v>
      </c>
      <c r="BE25" s="44" t="str">
        <f>IF(AND(BC24=BC25,BD25&gt;BD24),BB24,BB25)</f>
        <v>Porto Salvo</v>
      </c>
      <c r="BF25" s="48">
        <f>VLOOKUP(BE25,X22:AF25,9,FALSE)</f>
        <v>0</v>
      </c>
      <c r="BG25" s="49" t="str">
        <f>BE25</f>
        <v>Porto Salvo</v>
      </c>
      <c r="BI25" s="13" t="str">
        <f>BG25</f>
        <v>Porto Salvo</v>
      </c>
      <c r="BJ25" s="26">
        <f>VLOOKUP(BI25,X22:AF25,2,FALSE)</f>
        <v>0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0</v>
      </c>
      <c r="BN25" s="27">
        <f>VLOOKUP(BI25,X22:AF25,6,FALSE)</f>
        <v>0</v>
      </c>
      <c r="BO25" s="27">
        <f>VLOOKUP(BI25,X22:AF25,7,FALSE)</f>
        <v>0</v>
      </c>
      <c r="BP25" s="27">
        <f>VLOOKUP(BI25,X22:AF25,8,FALSE)</f>
        <v>0</v>
      </c>
      <c r="BQ25" s="27">
        <f>VLOOKUP(BI25,X22:AF25,9,FALSE)</f>
        <v>0</v>
      </c>
      <c r="BR25" s="1" t="str">
        <f>BI25</f>
        <v>Porto Salvo</v>
      </c>
      <c r="BS25" s="1">
        <f>VLOOKUP(BR25,BI22:BQ25,9,FALSE)</f>
        <v>0</v>
      </c>
      <c r="BT25" s="1">
        <f>VLOOKUP(BR25,BI22:BQ25,8,FALSE)</f>
        <v>0</v>
      </c>
      <c r="BU25" s="29" t="str">
        <f>IF(AND(BS24=BS25,BT25&gt;BT24),BR24,BR25)</f>
        <v>Porto Salvo</v>
      </c>
      <c r="BV25" s="29">
        <f>VLOOKUP(BU25,BI22:BQ25,9,FALSE)</f>
        <v>0</v>
      </c>
      <c r="BW25" s="29">
        <f>VLOOKUP(BU25,BI22:BQ25,8,FALSE)</f>
        <v>0</v>
      </c>
      <c r="BX25" s="29" t="str">
        <f>IF(AND(BV23=BV25,BW25&gt;BW23),BU23,BU25)</f>
        <v>Porto Salvo</v>
      </c>
      <c r="BY25" s="1">
        <f>VLOOKUP(BX25,BI22:BQ25,9,FALSE)</f>
        <v>0</v>
      </c>
      <c r="BZ25" s="12">
        <f>VLOOKUP(BX25,BI22:BQ25,8,FALSE)</f>
        <v>0</v>
      </c>
      <c r="CA25" s="30" t="str">
        <f>IF(AND(BY22=BY25,BZ25&gt;BZ22),BX22,BX25)</f>
        <v>Porto Salvo</v>
      </c>
      <c r="CB25" s="1">
        <f>VLOOKUP(CA25,BI22:BQ25,9,FALSE)</f>
        <v>0</v>
      </c>
      <c r="CC25" s="1">
        <f>VLOOKUP(CA25,BI22:BQ25,8,FALSE)</f>
        <v>0</v>
      </c>
      <c r="CD25" s="12">
        <f>VLOOKUP(CA25,BI22:BQ25,6,FALSE)</f>
        <v>0</v>
      </c>
      <c r="CE25" s="29" t="str">
        <f>IF(AND(CB24=CB25,CC24=CC25,CD25&gt;CD24),CA24,CA25)</f>
        <v>Porto Salvo</v>
      </c>
      <c r="CF25" s="1">
        <f>VLOOKUP(CE25,BI22:BQ25,9,FALSE)</f>
        <v>0</v>
      </c>
      <c r="CG25" s="1">
        <f>VLOOKUP(CE25,BI22:BQ25,8,FALSE)</f>
        <v>0</v>
      </c>
      <c r="CH25" s="1">
        <f>VLOOKUP(CE25,BI22:BQ25,6,FALSE)</f>
        <v>0</v>
      </c>
      <c r="CI25" s="29" t="str">
        <f>IF(AND(CF23=CF25,CG23=CG25,CH25&gt;CH23),CE23,CE25)</f>
        <v>Porto Salvo</v>
      </c>
      <c r="CJ25" s="1">
        <f>VLOOKUP(CI25,BI22:BQ25,9,FALSE)</f>
        <v>0</v>
      </c>
      <c r="CK25" s="1">
        <f>VLOOKUP(CI25,BI22:BQ25,8,FALSE)</f>
        <v>0</v>
      </c>
      <c r="CL25" s="1">
        <f>VLOOKUP(CI25,BI22:BQ25,6,FALSE)</f>
        <v>0</v>
      </c>
      <c r="CM25" s="28" t="str">
        <f>IF(AND(CJ22=CJ25,CK22=CK25,CL25&gt;CL22),CI22,CI25)</f>
        <v>Porto Salvo</v>
      </c>
      <c r="CN25" s="1">
        <f>VLOOKUP(CM25,BI22:BQ25,9,FALSE)</f>
        <v>0</v>
      </c>
      <c r="CO25" s="1">
        <f>VLOOKUP(CM25,BI22:BQ25,8,FALSE)</f>
        <v>0</v>
      </c>
      <c r="CP25" s="1">
        <f>VLOOKUP(CM25,BI22:BQ25,6,FALSE)</f>
        <v>0</v>
      </c>
      <c r="CQ25" s="13" t="str">
        <f>CM25</f>
        <v>Porto Salvo</v>
      </c>
      <c r="CR25" s="26">
        <f>VLOOKUP(CQ25,$X$22:$AF$25,2,FALSE)</f>
        <v>0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0</v>
      </c>
      <c r="CV25" s="27">
        <f>VLOOKUP(CQ25,$X$22:$AF$25,6,FALSE)</f>
        <v>0</v>
      </c>
      <c r="CW25" s="27">
        <f>VLOOKUP(CQ25,$X$22:$AF$25,7,FALSE)</f>
        <v>0</v>
      </c>
      <c r="CX25" s="27">
        <f>VLOOKUP(CQ25,$X$22:$AF$25,8,FALSE)</f>
        <v>0</v>
      </c>
      <c r="CY25" s="27">
        <f>VLOOKUP(CQ25,$X$22:$AF$25,9,FALSE)</f>
        <v>0</v>
      </c>
      <c r="DA25" s="1" t="str">
        <f>IF(ISNA(VLOOKUP(CQ25,K$6:L$25,1,FALSE))=TRUE,CM25,VLOOKUP(CQ25,K$6:L$25,1,FALSE))</f>
        <v>Porto Salvo</v>
      </c>
      <c r="DB25" s="1" t="str">
        <f>IF(ISNA(VLOOKUP(CQ25,K$6:L$25,2,FALSE))=TRUE,CM25,VLOOKUP(CQ25,K$6:L$25,2,FALSE))</f>
        <v>Porto Salvo</v>
      </c>
      <c r="DD25" s="1" t="str">
        <f>IF(DD24=CM25,CM24,IF(AND(CR26=CR25,CY26=CY25,DA26=CM26,DB26=CM25),DA26,CM25))</f>
        <v>Porto Salvo</v>
      </c>
      <c r="DE25" s="26">
        <f>VLOOKUP(DD25,$X$22:$AF$25,2,FALSE)</f>
        <v>0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0</v>
      </c>
      <c r="DI25" s="27">
        <f>VLOOKUP(DD25,$X$22:$AF$25,6,FALSE)</f>
        <v>0</v>
      </c>
      <c r="DJ25" s="27">
        <f>VLOOKUP(DD25,$X$22:$AF$25,7,FALSE)</f>
        <v>0</v>
      </c>
      <c r="DK25" s="27">
        <f>VLOOKUP(DD25,$X$22:$AF$25,8,FALSE)</f>
        <v>0</v>
      </c>
      <c r="DL25" s="27">
        <f>VLOOKUP(DD25,$X$22:$AF$25,9,FALSE)</f>
        <v>0</v>
      </c>
    </row>
    <row r="26" spans="2:116" ht="22.5" customHeight="1" x14ac:dyDescent="0.3">
      <c r="B26" s="192">
        <v>21</v>
      </c>
      <c r="C26" s="169">
        <v>45461</v>
      </c>
      <c r="D26" s="170">
        <v>0.75</v>
      </c>
      <c r="E26" s="171" t="s">
        <v>114</v>
      </c>
      <c r="F26" s="142">
        <v>4</v>
      </c>
      <c r="G26" s="142">
        <v>2</v>
      </c>
      <c r="H26" s="172" t="s">
        <v>116</v>
      </c>
      <c r="I26" s="173" t="s">
        <v>122</v>
      </c>
      <c r="J26" s="174" t="s">
        <v>12</v>
      </c>
      <c r="K26" s="6" t="e">
        <f>IF(#REF!&lt;&gt;"",IF(#REF!&gt;#REF!,#REF!,IF(#REF!&gt;#REF!,#REF!,"Empate")),"")</f>
        <v>#REF!</v>
      </c>
      <c r="L26" s="6" t="e">
        <f>IF(#REF!&lt;&gt;"",IF(#REF!&lt;#REF!,#REF!,IF(#REF!&lt;#REF!,#REF!,"Empate")),"")</f>
        <v>#REF!</v>
      </c>
      <c r="N26" s="140" t="s">
        <v>112</v>
      </c>
      <c r="O26" s="117">
        <v>3</v>
      </c>
      <c r="P26" s="118">
        <v>2</v>
      </c>
      <c r="Q26" s="118">
        <v>0</v>
      </c>
      <c r="R26" s="118">
        <v>1</v>
      </c>
      <c r="S26" s="118">
        <v>14</v>
      </c>
      <c r="T26" s="118">
        <v>6</v>
      </c>
      <c r="U26" s="118">
        <v>8</v>
      </c>
      <c r="V26" s="119">
        <v>6</v>
      </c>
      <c r="X26" s="50" t="s">
        <v>72</v>
      </c>
      <c r="Y26" s="50" t="s">
        <v>72</v>
      </c>
      <c r="Z26" s="50" t="s">
        <v>72</v>
      </c>
      <c r="AA26" s="50" t="s">
        <v>72</v>
      </c>
      <c r="AB26" s="15"/>
      <c r="AC26" s="15"/>
      <c r="AD26" s="15"/>
      <c r="AE26" s="15"/>
      <c r="AF26" s="15"/>
    </row>
    <row r="27" spans="2:116" ht="22.5" customHeight="1" x14ac:dyDescent="0.3">
      <c r="B27" s="192">
        <v>22</v>
      </c>
      <c r="C27" s="169">
        <v>45461</v>
      </c>
      <c r="D27" s="170">
        <v>0.75</v>
      </c>
      <c r="E27" s="171" t="s">
        <v>115</v>
      </c>
      <c r="F27" s="142">
        <v>7</v>
      </c>
      <c r="G27" s="142">
        <v>1</v>
      </c>
      <c r="H27" s="172" t="s">
        <v>117</v>
      </c>
      <c r="I27" s="173" t="s">
        <v>63</v>
      </c>
      <c r="J27" s="174" t="s">
        <v>12</v>
      </c>
      <c r="K27" s="6" t="e">
        <f>IF(#REF!&lt;&gt;"",IF(#REF!&gt;#REF!,#REF!,IF(#REF!&gt;#REF!,#REF!,"Empate")),"")</f>
        <v>#REF!</v>
      </c>
      <c r="L27" s="6" t="e">
        <f>IF(#REF!&lt;&gt;"",IF(#REF!&lt;#REF!,#REF!,IF(#REF!&lt;#REF!,#REF!,"Empate")),"")</f>
        <v>#REF!</v>
      </c>
      <c r="N27" s="140" t="s">
        <v>113</v>
      </c>
      <c r="O27" s="117">
        <v>3</v>
      </c>
      <c r="P27" s="118">
        <v>0</v>
      </c>
      <c r="Q27" s="118">
        <v>1</v>
      </c>
      <c r="R27" s="118">
        <v>2</v>
      </c>
      <c r="S27" s="118">
        <v>1</v>
      </c>
      <c r="T27" s="118">
        <v>7</v>
      </c>
      <c r="U27" s="118">
        <v>-6</v>
      </c>
      <c r="V27" s="119">
        <v>1</v>
      </c>
      <c r="X27" s="15" t="s">
        <v>78</v>
      </c>
      <c r="Y27" s="15" t="s">
        <v>88</v>
      </c>
      <c r="Z27" s="15" t="s">
        <v>82</v>
      </c>
      <c r="AA27" s="15" t="s">
        <v>84</v>
      </c>
      <c r="AB27" s="15"/>
      <c r="AC27" s="15"/>
      <c r="AD27" s="15"/>
      <c r="AE27" s="15"/>
      <c r="AF27" s="15"/>
    </row>
    <row r="28" spans="2:116" ht="22.5" customHeight="1" x14ac:dyDescent="0.2">
      <c r="B28" s="192">
        <v>23</v>
      </c>
      <c r="C28" s="185">
        <v>45461</v>
      </c>
      <c r="D28" s="186">
        <v>0.75</v>
      </c>
      <c r="E28" s="187" t="s">
        <v>118</v>
      </c>
      <c r="F28" s="188">
        <v>13</v>
      </c>
      <c r="G28" s="188">
        <v>1</v>
      </c>
      <c r="H28" s="189" t="s">
        <v>120</v>
      </c>
      <c r="I28" s="190" t="s">
        <v>78</v>
      </c>
      <c r="J28" s="191" t="s">
        <v>13</v>
      </c>
      <c r="K28" s="6" t="e">
        <f>IF(#REF!&lt;&gt;"",IF(#REF!&gt;#REF!,#REF!,IF(#REF!&gt;#REF!,#REF!,"Empate")),"")</f>
        <v>#REF!</v>
      </c>
      <c r="L28" s="6" t="e">
        <f>IF(#REF!&lt;&gt;"",IF(#REF!&lt;#REF!,#REF!,IF(#REF!&lt;#REF!,#REF!,"Empate")),"")</f>
        <v>#REF!</v>
      </c>
      <c r="N28" s="209" t="s">
        <v>111</v>
      </c>
      <c r="O28" s="120">
        <v>3</v>
      </c>
      <c r="P28" s="121">
        <v>0</v>
      </c>
      <c r="Q28" s="121">
        <v>1</v>
      </c>
      <c r="R28" s="121">
        <v>2</v>
      </c>
      <c r="S28" s="121">
        <v>2</v>
      </c>
      <c r="T28" s="121">
        <v>14</v>
      </c>
      <c r="U28" s="121">
        <v>-12</v>
      </c>
      <c r="V28" s="122">
        <v>1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194">
        <v>24</v>
      </c>
      <c r="C29" s="195">
        <v>45461</v>
      </c>
      <c r="D29" s="175">
        <v>0.75</v>
      </c>
      <c r="E29" s="176" t="s">
        <v>119</v>
      </c>
      <c r="F29" s="164">
        <v>3</v>
      </c>
      <c r="G29" s="164">
        <v>5</v>
      </c>
      <c r="H29" s="208" t="s">
        <v>121</v>
      </c>
      <c r="I29" s="177" t="s">
        <v>93</v>
      </c>
      <c r="J29" s="178" t="s">
        <v>13</v>
      </c>
      <c r="K29" s="6" t="e">
        <f>IF(#REF!&lt;&gt;"",IF(#REF!&gt;#REF!,#REF!,IF(#REF!&gt;#REF!,#REF!,"Empate")),"")</f>
        <v>#REF!</v>
      </c>
      <c r="L29" s="6" t="e">
        <f>IF(#REF!&lt;&gt;"",IF(#REF!&lt;#REF!,#REF!,IF(#REF!&lt;#REF!,#REF!,"Empate")),"")</f>
        <v>#REF!</v>
      </c>
      <c r="N29" s="1"/>
      <c r="X29" s="14" t="s">
        <v>85</v>
      </c>
      <c r="Y29" s="15">
        <f>DCOUNT($E$5:$F$29,$F$5,$X33:$X34)+DCOUNT($G$5:$H$29,$G$5,$X33:$X34)</f>
        <v>2</v>
      </c>
      <c r="Z29" s="15">
        <f>COUNTIF($K$6:$K$35,X34)</f>
        <v>0</v>
      </c>
      <c r="AA29" s="15">
        <f>Y29-Z29-AB29</f>
        <v>2</v>
      </c>
      <c r="AB29" s="15">
        <f>COUNTIF($L$6:$L$35,X34)</f>
        <v>0</v>
      </c>
      <c r="AC29" s="15">
        <f>DSUM($E$5:$F$29,$F$5,$X33:$X34)+DSUM($G$5:$H$29,$G$5,$X33:$X34)</f>
        <v>19</v>
      </c>
      <c r="AD29" s="15">
        <f>DSUM($E$5:$G$29,$G$5,$X33:$X34)+DSUM($F$5:$H$29,$F$5,$X33:$X34)</f>
        <v>1</v>
      </c>
      <c r="AE29" s="15">
        <f>AC29-AD29</f>
        <v>18</v>
      </c>
      <c r="AF29" s="16">
        <f>Z29*3+AA29*1</f>
        <v>2</v>
      </c>
      <c r="AH29" s="17" t="str">
        <f>X29</f>
        <v>Estoril Praia</v>
      </c>
      <c r="AI29" s="18">
        <f>AF29</f>
        <v>2</v>
      </c>
      <c r="AJ29" s="19" t="str">
        <f>IF(AI29&gt;=AI30,AH29,AH30)</f>
        <v>Estoril Praia</v>
      </c>
      <c r="AK29" s="18">
        <f>VLOOKUP(AJ29,X29:AF32,9,FALSE)</f>
        <v>2</v>
      </c>
      <c r="AL29" s="19" t="str">
        <f>IF(AK29&gt;=AK31,AJ29,AJ31)</f>
        <v>Estoril Praia</v>
      </c>
      <c r="AM29" s="18">
        <f>VLOOKUP(AL29,X29:AF32,9,FALSE)</f>
        <v>2</v>
      </c>
      <c r="AN29" s="19" t="str">
        <f>IF(AM29&gt;=AM32,AL29,AL32)</f>
        <v>Central 32</v>
      </c>
      <c r="AO29" s="18">
        <f>VLOOKUP(AN29,X29:AF32,9,FALSE)</f>
        <v>4</v>
      </c>
      <c r="AP29" s="19"/>
      <c r="AQ29" s="20"/>
      <c r="AR29" s="20"/>
      <c r="AS29" s="20"/>
      <c r="AT29" s="20"/>
      <c r="AU29" s="21"/>
      <c r="AV29" s="22" t="str">
        <f>AN29</f>
        <v>Central 32</v>
      </c>
      <c r="AW29" s="23">
        <f>AO29</f>
        <v>4</v>
      </c>
      <c r="AX29" s="18">
        <f>VLOOKUP(AV29,X29:AF32,8,FALSE)</f>
        <v>4</v>
      </c>
      <c r="AY29" s="19" t="str">
        <f>IF(AND(AW29=AW30,AX30&gt;AX29),AV30,AV29)</f>
        <v>Central 32</v>
      </c>
      <c r="AZ29" s="18"/>
      <c r="BA29" s="18"/>
      <c r="BB29" s="20"/>
      <c r="BC29" s="20"/>
      <c r="BD29" s="20"/>
      <c r="BE29" s="20"/>
      <c r="BF29" s="24">
        <f>AW29</f>
        <v>4</v>
      </c>
      <c r="BG29" s="25" t="str">
        <f>AY29</f>
        <v>Central 32</v>
      </c>
      <c r="BI29" s="13" t="str">
        <f>BG29</f>
        <v>Central 32</v>
      </c>
      <c r="BJ29" s="26">
        <f>VLOOKUP(BI29,X29:AF32,2,FALSE)</f>
        <v>2</v>
      </c>
      <c r="BK29" s="27">
        <f>VLOOKUP(BI29,X29:AF32,3,FALSE)</f>
        <v>1</v>
      </c>
      <c r="BL29" s="27">
        <f>VLOOKUP(BI29,X29:AF32,4,FALSE)</f>
        <v>1</v>
      </c>
      <c r="BM29" s="27">
        <f>VLOOKUP(BI29,X29:AF32,5,FALSE)</f>
        <v>0</v>
      </c>
      <c r="BN29" s="27">
        <f>VLOOKUP(BI29,X29:AF32,6,FALSE)</f>
        <v>8</v>
      </c>
      <c r="BO29" s="27">
        <f>VLOOKUP(BI29,X29:AF32,7,FALSE)</f>
        <v>4</v>
      </c>
      <c r="BP29" s="27">
        <f>VLOOKUP(BI29,X29:AF32,8,FALSE)</f>
        <v>4</v>
      </c>
      <c r="BQ29" s="27">
        <f>VLOOKUP(BI29,X29:AF32,9,FALSE)</f>
        <v>4</v>
      </c>
      <c r="BR29" s="1" t="str">
        <f>BI29</f>
        <v>Central 32</v>
      </c>
      <c r="BS29" s="1">
        <f>VLOOKUP(BR29,BI29:BQ32,9,FALSE)</f>
        <v>4</v>
      </c>
      <c r="BT29" s="1">
        <f>VLOOKUP(BR29,BI29:BQ32,8,FALSE)</f>
        <v>4</v>
      </c>
      <c r="BU29" s="28" t="str">
        <f>IF(AND(BS29=BS30,BT30&gt;BT29),BR30,BR29)</f>
        <v>Central 32</v>
      </c>
      <c r="BV29" s="29">
        <f>VLOOKUP(BU29,BI29:BQ32,9,FALSE)</f>
        <v>4</v>
      </c>
      <c r="BW29" s="29">
        <f>VLOOKUP(BU29,BI29:BQ32,8,FALSE)</f>
        <v>4</v>
      </c>
      <c r="BX29" s="28" t="str">
        <f>IF(AND(BV29=BV31,BW31&gt;BW29),BU31,BU29)</f>
        <v>Central 32</v>
      </c>
      <c r="BY29" s="1">
        <f>VLOOKUP(BX29,BI29:BQ32,9,FALSE)</f>
        <v>4</v>
      </c>
      <c r="BZ29" s="12">
        <f>VLOOKUP(BX29,BI29:BQ32,8,FALSE)</f>
        <v>4</v>
      </c>
      <c r="CA29" s="30" t="str">
        <f>IF(AND(BY29=BY32,BZ32&gt;BZ29),BX32,BX29)</f>
        <v>Central 32</v>
      </c>
      <c r="CB29" s="1">
        <f>VLOOKUP(CA29,BI29:BQ32,9,FALSE)</f>
        <v>4</v>
      </c>
      <c r="CC29" s="1">
        <f>VLOOKUP(CA29,BI29:BQ32,8,FALSE)</f>
        <v>4</v>
      </c>
      <c r="CD29" s="12">
        <f>VLOOKUP(CA29,BI29:BQ32,6,FALSE)</f>
        <v>8</v>
      </c>
      <c r="CE29" s="28" t="str">
        <f>IF(AND(CB29=CB30,CC29=CC30,CD30&gt;CD29),CA30,CA29)</f>
        <v>Central 32</v>
      </c>
      <c r="CF29" s="1">
        <f>VLOOKUP(CE29,BI29:BQ32,9,FALSE)</f>
        <v>4</v>
      </c>
      <c r="CG29" s="1">
        <f>VLOOKUP(CE29,BI29:BQ32,8,FALSE)</f>
        <v>4</v>
      </c>
      <c r="CH29" s="1">
        <f>VLOOKUP(CE29,BI29:BQ32,6,FALSE)</f>
        <v>8</v>
      </c>
      <c r="CI29" s="28" t="str">
        <f>IF(AND(CF29=CF31,CG29=CG31,CH31&gt;CH29),CE31,CE29)</f>
        <v>Central 32</v>
      </c>
      <c r="CJ29" s="1">
        <f>VLOOKUP(CI29,BI29:BQ32,9,FALSE)</f>
        <v>4</v>
      </c>
      <c r="CK29" s="1">
        <f>VLOOKUP(CI29,BI29:BQ32,8,FALSE)</f>
        <v>4</v>
      </c>
      <c r="CL29" s="1">
        <f>VLOOKUP(CI29,BI29:BQ32,6,FALSE)</f>
        <v>8</v>
      </c>
      <c r="CM29" s="28" t="str">
        <f>IF(AND(CJ29=CJ32,CK29=CK32,CL32&gt;CL29),CI32,CI29)</f>
        <v>Central 32</v>
      </c>
      <c r="CN29" s="1">
        <f>VLOOKUP(CM29,BI29:BQ32,9,FALSE)</f>
        <v>4</v>
      </c>
      <c r="CO29" s="1">
        <f>VLOOKUP(CM29,BI29:BQ32,8,FALSE)</f>
        <v>4</v>
      </c>
      <c r="CP29" s="1">
        <f>VLOOKUP(CM29,BI29:BQ32,6,FALSE)</f>
        <v>8</v>
      </c>
      <c r="CQ29" s="13" t="str">
        <f>CM29</f>
        <v>Central 32</v>
      </c>
      <c r="CR29" s="26">
        <f>VLOOKUP(CQ29,$X$29:$AF$32,2,FALSE)</f>
        <v>2</v>
      </c>
      <c r="CS29" s="27">
        <f>VLOOKUP(CQ29,$X$29:$AF$32,3,FALSE)</f>
        <v>1</v>
      </c>
      <c r="CT29" s="27">
        <f>VLOOKUP(CQ29,$X$29:$AF$32,4,FALSE)</f>
        <v>1</v>
      </c>
      <c r="CU29" s="27">
        <f>VLOOKUP(CQ29,$X$29:$AF$32,5,FALSE)</f>
        <v>0</v>
      </c>
      <c r="CV29" s="27">
        <f>VLOOKUP(CQ29,$X$29:$AF$32,6,FALSE)</f>
        <v>8</v>
      </c>
      <c r="CW29" s="27">
        <f>VLOOKUP(CQ29,$X$29:$AF$32,7,FALSE)</f>
        <v>4</v>
      </c>
      <c r="CX29" s="27">
        <f>VLOOKUP(CQ29,$X$29:$AF$32,8,FALSE)</f>
        <v>4</v>
      </c>
      <c r="CY29" s="27">
        <f>VLOOKUP(CQ29,$X$29:$AF$32,9,FALSE)</f>
        <v>4</v>
      </c>
      <c r="DA29" s="1" t="str">
        <f>IF(ISNA(VLOOKUP(CQ29,K$6:L$25,1,FALSE))=TRUE,CM32,VLOOKUP(CQ29,K$6:L$25,1,FALSE))</f>
        <v>CENTRAL 32</v>
      </c>
      <c r="DB29" s="1" t="str">
        <f>IF(ISNA(VLOOKUP(CQ29,K$6:L$25,2,FALSE))=TRUE,CM32,VLOOKUP(CQ29,K$6:L$25,2,FALSE))</f>
        <v>CARCAVELOS</v>
      </c>
      <c r="DD29" s="1" t="str">
        <f>IF(AND(CR30=CR29,CY30=CY29,DA30=CM30,DB30=CM29),DA30,CM29)</f>
        <v>Central 32</v>
      </c>
      <c r="DE29" s="26">
        <f>VLOOKUP(DD29,$X$29:$AF$32,2,FALSE)</f>
        <v>2</v>
      </c>
      <c r="DF29" s="27">
        <f>VLOOKUP(DD29,$X$29:$AF$32,3,FALSE)</f>
        <v>1</v>
      </c>
      <c r="DG29" s="27">
        <f>VLOOKUP(DD29,$X$29:$AF$32,4,FALSE)</f>
        <v>1</v>
      </c>
      <c r="DH29" s="27">
        <f>VLOOKUP(DD29,$X$29:$AF$32,5,FALSE)</f>
        <v>0</v>
      </c>
      <c r="DI29" s="27">
        <f>VLOOKUP(DD29,$X$29:$AF$32,6,FALSE)</f>
        <v>8</v>
      </c>
      <c r="DJ29" s="27">
        <f>VLOOKUP(DD29,$X$29:$AF$32,7,FALSE)</f>
        <v>4</v>
      </c>
      <c r="DK29" s="27">
        <f>VLOOKUP(DD29,$X$29:$AF$32,8,FALSE)</f>
        <v>4</v>
      </c>
      <c r="DL29" s="27">
        <f>VLOOKUP(DD29,$X$29:$AF$32,9,FALSE)</f>
        <v>4</v>
      </c>
    </row>
    <row r="30" spans="2:116" ht="22.5" customHeight="1" x14ac:dyDescent="0.3">
      <c r="B30" s="196">
        <v>25</v>
      </c>
      <c r="C30" s="80">
        <v>45462</v>
      </c>
      <c r="D30" s="81">
        <v>0.75</v>
      </c>
      <c r="E30" s="123" t="s">
        <v>98</v>
      </c>
      <c r="F30" s="141">
        <v>18</v>
      </c>
      <c r="G30" s="141">
        <v>0</v>
      </c>
      <c r="H30" s="124" t="s">
        <v>101</v>
      </c>
      <c r="I30" s="144" t="s">
        <v>63</v>
      </c>
      <c r="J30" s="82" t="s">
        <v>8</v>
      </c>
      <c r="K30" s="6" t="e">
        <f>IF(#REF!&lt;&gt;"",IF(#REF!&gt;#REF!,#REF!,IF(#REF!&gt;#REF!,#REF!,"Empate")),"")</f>
        <v>#REF!</v>
      </c>
      <c r="L30" s="6" t="e">
        <f>IF(#REF!&lt;&gt;"",IF(#REF!&lt;#REF!,#REF!,IF(#REF!&lt;#REF!,#REF!,"Empate")),"")</f>
        <v>#REF!</v>
      </c>
      <c r="N30" s="99" t="s">
        <v>12</v>
      </c>
      <c r="O30" s="212" t="s">
        <v>17</v>
      </c>
      <c r="P30" s="213" t="s">
        <v>18</v>
      </c>
      <c r="Q30" s="213" t="s">
        <v>12</v>
      </c>
      <c r="R30" s="213" t="s">
        <v>11</v>
      </c>
      <c r="S30" s="213" t="s">
        <v>3</v>
      </c>
      <c r="T30" s="213" t="s">
        <v>4</v>
      </c>
      <c r="U30" s="213" t="s">
        <v>19</v>
      </c>
      <c r="V30" s="214" t="s">
        <v>20</v>
      </c>
      <c r="X30" s="14" t="s">
        <v>96</v>
      </c>
      <c r="Y30" s="15">
        <f>DCOUNT($E$5:$F$29,$F$5,$Y33:$Y34)+DCOUNT($G$5:$H$29,$G$5,$Y33:$Y34)</f>
        <v>0</v>
      </c>
      <c r="Z30" s="15">
        <f>COUNTIF($K$6:$K$35,Y34)</f>
        <v>0</v>
      </c>
      <c r="AA30" s="15">
        <f>Y30-Z30-AB30</f>
        <v>0</v>
      </c>
      <c r="AB30" s="15">
        <f>COUNTIF($L$6:$L$35,Y34)</f>
        <v>0</v>
      </c>
      <c r="AC30" s="15">
        <f>DSUM($E$5:$F$29,$F$5,$Y33:$Y34)+DSUM($G$5:$H$29,$G$5,$Y33:$Y34)</f>
        <v>0</v>
      </c>
      <c r="AD30" s="15">
        <f>DSUM($E$5:$G$29,$G$5,$Y33:$Y34)+DSUM($F$5:$H$29,$F$5,$Y33:$Y34)</f>
        <v>0</v>
      </c>
      <c r="AE30" s="15">
        <f>AC30-AD30</f>
        <v>0</v>
      </c>
      <c r="AF30" s="16">
        <f>Z30*3+AA30*1</f>
        <v>0</v>
      </c>
      <c r="AH30" s="31" t="str">
        <f>X30</f>
        <v>Arsenal 72 - Desistiu</v>
      </c>
      <c r="AI30" s="32">
        <f>AF30</f>
        <v>0</v>
      </c>
      <c r="AJ30" s="30" t="str">
        <f>IF(AI30&lt;=AI29,AH30,AH29)</f>
        <v>Arsenal 72 - Desistiu</v>
      </c>
      <c r="AK30" s="32">
        <f>VLOOKUP(AJ30,X29:AF32,9,FALSE)</f>
        <v>0</v>
      </c>
      <c r="AL30" s="10" t="str">
        <f>AJ30</f>
        <v>Arsenal 72 - Desistiu</v>
      </c>
      <c r="AM30" s="32">
        <f>VLOOKUP(AL30,X29:AF32,9,FALSE)</f>
        <v>0</v>
      </c>
      <c r="AN30" s="10" t="str">
        <f>AL30</f>
        <v>Arsenal 72 - Desistiu</v>
      </c>
      <c r="AO30" s="32">
        <f>VLOOKUP(AN30,X29:AF32,9,FALSE)</f>
        <v>0</v>
      </c>
      <c r="AP30" s="30" t="str">
        <f>IF(AO30&gt;=AO31,AN30,AN31)</f>
        <v>Fontainhas</v>
      </c>
      <c r="AQ30" s="32">
        <f>VLOOKUP(AP30,X29:AF32,9,FALSE)</f>
        <v>2</v>
      </c>
      <c r="AR30" s="30" t="str">
        <f>IF(AQ30&gt;=AQ32,AP30,AP32)</f>
        <v>Fontainhas</v>
      </c>
      <c r="AS30" s="32">
        <f>VLOOKUP(AR30,X29:AF32,9,FALSE)</f>
        <v>2</v>
      </c>
      <c r="AU30" s="33"/>
      <c r="AV30" s="34" t="str">
        <f>AR30</f>
        <v>Fontainhas</v>
      </c>
      <c r="AW30" s="35">
        <f>AS30</f>
        <v>2</v>
      </c>
      <c r="AX30" s="32">
        <f>VLOOKUP(AV30,X29:AF32,8,FALSE)</f>
        <v>-25</v>
      </c>
      <c r="AY30" s="30" t="str">
        <f>IF(AND(AW29=AW30,AX30&gt;AX29),AV29,AV30)</f>
        <v>Fontainhas</v>
      </c>
      <c r="AZ30" s="32">
        <f>VLOOKUP(AY30,X29:AF32,9,FALSE)</f>
        <v>2</v>
      </c>
      <c r="BA30" s="32">
        <f>VLOOKUP(AY30,X29:AF32,8,FALSE)</f>
        <v>-25</v>
      </c>
      <c r="BB30" s="30" t="str">
        <f>IF(AND(AZ30=AZ31,BA31&gt;BA30),AY31,AY30)</f>
        <v>Estoril Praia</v>
      </c>
      <c r="BC30" s="32"/>
      <c r="BD30" s="32"/>
      <c r="BF30" s="36">
        <f>AZ30</f>
        <v>2</v>
      </c>
      <c r="BG30" s="37" t="str">
        <f>BB30</f>
        <v>Estoril Praia</v>
      </c>
      <c r="BI30" s="13" t="str">
        <f>BG30</f>
        <v>Estoril Praia</v>
      </c>
      <c r="BJ30" s="26">
        <f>VLOOKUP(BI30,X29:AF32,2,FALSE)</f>
        <v>2</v>
      </c>
      <c r="BK30" s="27">
        <f>VLOOKUP(BI30,X29:AF32,3,FALSE)</f>
        <v>0</v>
      </c>
      <c r="BL30" s="27">
        <f>VLOOKUP(BI30,X29:AF32,4,FALSE)</f>
        <v>2</v>
      </c>
      <c r="BM30" s="27">
        <f>VLOOKUP(BI30,X29:AF32,5,FALSE)</f>
        <v>0</v>
      </c>
      <c r="BN30" s="27">
        <f>VLOOKUP(BI30,X29:AF32,6,FALSE)</f>
        <v>19</v>
      </c>
      <c r="BO30" s="27">
        <f>VLOOKUP(BI30,X29:AF32,7,FALSE)</f>
        <v>1</v>
      </c>
      <c r="BP30" s="27">
        <f>VLOOKUP(BI30,X29:AF32,8,FALSE)</f>
        <v>18</v>
      </c>
      <c r="BQ30" s="27">
        <f>VLOOKUP(BI30,X29:AF32,9,FALSE)</f>
        <v>2</v>
      </c>
      <c r="BR30" s="1" t="str">
        <f>BI30</f>
        <v>Estoril Praia</v>
      </c>
      <c r="BS30" s="1">
        <f>VLOOKUP(BR30,BI29:BQ32,9,FALSE)</f>
        <v>2</v>
      </c>
      <c r="BT30" s="1">
        <f>VLOOKUP(BR30,BI29:BQ32,8,FALSE)</f>
        <v>18</v>
      </c>
      <c r="BU30" s="28" t="str">
        <f>IF(AND(BS29=BS30,BT30&gt;BT29),BR29,BR30)</f>
        <v>Estoril Praia</v>
      </c>
      <c r="BV30" s="29">
        <f>VLOOKUP(BU30,BI29:BQ32,9,FALSE)</f>
        <v>2</v>
      </c>
      <c r="BW30" s="29">
        <f>VLOOKUP(BU30,BI29:BQ32,8,FALSE)</f>
        <v>18</v>
      </c>
      <c r="BX30" s="29" t="str">
        <f>IF(AND(BV30=BV32,BW32&gt;BW30),BU32,BU30)</f>
        <v>Estoril Praia</v>
      </c>
      <c r="BY30" s="1">
        <f>VLOOKUP(BX30,BI29:BQ32,9,FALSE)</f>
        <v>2</v>
      </c>
      <c r="BZ30" s="12">
        <f>VLOOKUP(BX30,BI29:BQ32,8,FALSE)</f>
        <v>18</v>
      </c>
      <c r="CA30" s="1" t="str">
        <f>IF(AND(BY30=BY31,BZ31&gt;BZ30),BX31,BX30)</f>
        <v>Estoril Praia</v>
      </c>
      <c r="CB30" s="1">
        <f>VLOOKUP(CA30,BI29:BQ32,9,FALSE)</f>
        <v>2</v>
      </c>
      <c r="CC30" s="1">
        <f>VLOOKUP(CA30,BI29:BQ32,8,FALSE)</f>
        <v>18</v>
      </c>
      <c r="CD30" s="12">
        <f>VLOOKUP(CA30,BI29:BQ32,6,FALSE)</f>
        <v>19</v>
      </c>
      <c r="CE30" s="28" t="str">
        <f>IF(AND(CB29=CB30,CC29=CC30,CD30&gt;CD29),CA29,CA30)</f>
        <v>Estoril Praia</v>
      </c>
      <c r="CF30" s="1">
        <f>VLOOKUP(CE30,BI29:BQ32,9,FALSE)</f>
        <v>2</v>
      </c>
      <c r="CG30" s="1">
        <f>VLOOKUP(CE30,BI29:BQ32,8,FALSE)</f>
        <v>18</v>
      </c>
      <c r="CH30" s="1">
        <f>VLOOKUP(CE30,BI29:BQ32,6,FALSE)</f>
        <v>19</v>
      </c>
      <c r="CI30" s="29" t="str">
        <f>IF(AND(CF30=CF32,CG30=CG32,CH32&gt;CH30),CE32,CE30)</f>
        <v>Estoril Praia</v>
      </c>
      <c r="CJ30" s="1">
        <f>VLOOKUP(CI30,BI29:BQ32,9,FALSE)</f>
        <v>2</v>
      </c>
      <c r="CK30" s="1">
        <f>VLOOKUP(CI30,BI29:BQ32,8,FALSE)</f>
        <v>18</v>
      </c>
      <c r="CL30" s="1">
        <f>VLOOKUP(CI30,BI29:BQ32,6,FALSE)</f>
        <v>19</v>
      </c>
      <c r="CM30" s="29" t="str">
        <f>IF(AND(CJ30=CJ31,CK30=CK31,CL31&gt;CL30),CI31,CI30)</f>
        <v>Estoril Praia</v>
      </c>
      <c r="CN30" s="1">
        <f>VLOOKUP(CM30,BI29:BQ32,9,FALSE)</f>
        <v>2</v>
      </c>
      <c r="CO30" s="1">
        <f>VLOOKUP(CM30,BI29:BQ32,8,FALSE)</f>
        <v>18</v>
      </c>
      <c r="CP30" s="1">
        <f>VLOOKUP(CM30,BI29:BQ32,6,FALSE)</f>
        <v>19</v>
      </c>
      <c r="CQ30" s="13" t="str">
        <f>CM30</f>
        <v>Estoril Praia</v>
      </c>
      <c r="CR30" s="26">
        <f>VLOOKUP(CQ30,$X$29:$AF$32,2,FALSE)</f>
        <v>2</v>
      </c>
      <c r="CS30" s="27">
        <f>VLOOKUP(CQ30,$X$29:$AF$32,3,FALSE)</f>
        <v>0</v>
      </c>
      <c r="CT30" s="27">
        <f>VLOOKUP(CQ30,$X$29:$AF$32,4,FALSE)</f>
        <v>2</v>
      </c>
      <c r="CU30" s="27">
        <f>VLOOKUP(CQ30,$X$29:$AF$32,5,FALSE)</f>
        <v>0</v>
      </c>
      <c r="CV30" s="27">
        <f>VLOOKUP(CQ30,$X$29:$AF$32,6,FALSE)</f>
        <v>19</v>
      </c>
      <c r="CW30" s="27">
        <f>VLOOKUP(CQ30,$X$29:$AF$32,7,FALSE)</f>
        <v>1</v>
      </c>
      <c r="CX30" s="27">
        <f>VLOOKUP(CQ30,$X$29:$AF$32,8,FALSE)</f>
        <v>18</v>
      </c>
      <c r="CY30" s="27">
        <f>VLOOKUP(CQ30,$X$29:$AF$32,9,FALSE)</f>
        <v>2</v>
      </c>
      <c r="DA30" s="1" t="str">
        <f>IF(ISNA(VLOOKUP(CQ30,K$6:L$25,1,FALSE))=TRUE,CM32,VLOOKUP(CQ30,K$6:L$25,1,FALSE))</f>
        <v>Arsenal 72 - Desistiu</v>
      </c>
      <c r="DB30" s="1" t="str">
        <f>IF(ISNA(VLOOKUP(CQ30,K$6:L$25,2,FALSE))=TRUE,CM32,VLOOKUP(CQ30,K$6:L$25,2,FALSE))</f>
        <v>Arsenal 72 - Desistiu</v>
      </c>
      <c r="DD30" s="1" t="str">
        <f>IF(DD29=CM30,CM29,IF(AND(CR31=CR30,CY31=CY30,DA31=CM31,DB31=CM30),DA31,CM30))</f>
        <v>Estoril Praia</v>
      </c>
      <c r="DE30" s="26">
        <f>VLOOKUP(DD30,$X$29:$AF$32,2,FALSE)</f>
        <v>2</v>
      </c>
      <c r="DF30" s="27">
        <f>VLOOKUP(DD30,$X$29:$AF$32,3,FALSE)</f>
        <v>0</v>
      </c>
      <c r="DG30" s="27">
        <f>VLOOKUP(DD30,$X$29:$AF$32,4,FALSE)</f>
        <v>2</v>
      </c>
      <c r="DH30" s="27">
        <f>VLOOKUP(DD30,$X$29:$AF$32,5,FALSE)</f>
        <v>0</v>
      </c>
      <c r="DI30" s="27">
        <f>VLOOKUP(DD30,$X$29:$AF$32,6,FALSE)</f>
        <v>19</v>
      </c>
      <c r="DJ30" s="27">
        <f>VLOOKUP(DD30,$X$29:$AF$32,7,FALSE)</f>
        <v>1</v>
      </c>
      <c r="DK30" s="27">
        <f>VLOOKUP(DD30,$X$29:$AF$32,8,FALSE)</f>
        <v>18</v>
      </c>
      <c r="DL30" s="27">
        <f>VLOOKUP(DD30,$X$29:$AF$32,9,FALSE)</f>
        <v>2</v>
      </c>
    </row>
    <row r="31" spans="2:116" ht="22.5" customHeight="1" x14ac:dyDescent="0.3">
      <c r="B31" s="192">
        <v>26</v>
      </c>
      <c r="C31" s="83">
        <v>45462</v>
      </c>
      <c r="D31" s="84">
        <v>0.75</v>
      </c>
      <c r="E31" s="125" t="s">
        <v>99</v>
      </c>
      <c r="F31" s="142">
        <v>3</v>
      </c>
      <c r="G31" s="142">
        <v>0</v>
      </c>
      <c r="H31" s="126" t="s">
        <v>100</v>
      </c>
      <c r="I31" s="145" t="s">
        <v>126</v>
      </c>
      <c r="J31" s="85" t="s">
        <v>8</v>
      </c>
      <c r="K31" s="6" t="e">
        <f>IF(#REF!&lt;&gt;"",IF(#REF!&gt;#REF!,#REF!,IF(#REF!&gt;#REF!,#REF!,"Empate")),"")</f>
        <v>#REF!</v>
      </c>
      <c r="L31" s="6" t="e">
        <f>IF(#REF!&lt;&gt;"",IF(#REF!&lt;#REF!,#REF!,IF(#REF!&lt;#REF!,#REF!,"Empate")),"")</f>
        <v>#REF!</v>
      </c>
      <c r="N31" s="215" t="s">
        <v>116</v>
      </c>
      <c r="O31" s="114">
        <v>3</v>
      </c>
      <c r="P31" s="115">
        <v>2</v>
      </c>
      <c r="Q31" s="115">
        <v>0</v>
      </c>
      <c r="R31" s="115">
        <v>1</v>
      </c>
      <c r="S31" s="115">
        <v>11</v>
      </c>
      <c r="T31" s="115">
        <v>9</v>
      </c>
      <c r="U31" s="115">
        <v>2</v>
      </c>
      <c r="V31" s="116">
        <v>6</v>
      </c>
      <c r="X31" s="14" t="s">
        <v>83</v>
      </c>
      <c r="Y31" s="15">
        <f>DCOUNT($E$5:$F$29,$F$5,$Z33:$Z34)+DCOUNT($G$5:$H$29,$G$5,$Z33:$Z34)</f>
        <v>2</v>
      </c>
      <c r="Z31" s="15">
        <f>COUNTIF($K$6:$K$35,Z34)</f>
        <v>0</v>
      </c>
      <c r="AA31" s="15">
        <f>Y31-Z31-AB31</f>
        <v>2</v>
      </c>
      <c r="AB31" s="15">
        <f>COUNTIF($L$6:$L$35,Z34)</f>
        <v>0</v>
      </c>
      <c r="AC31" s="15">
        <f>DSUM($E$5:$F$29,$F$5,$Z33:$Z34)+DSUM($G$5:$H$29,$G$5,$Z33:$Z34)</f>
        <v>1</v>
      </c>
      <c r="AD31" s="15">
        <f>DSUM($E$5:$G$29,$G$5,$Z33:$Z34)+DSUM($F$5:$H$29,$F$5,$Z33:$Z34)</f>
        <v>26</v>
      </c>
      <c r="AE31" s="15">
        <f>AC31-AD31</f>
        <v>-25</v>
      </c>
      <c r="AF31" s="16">
        <f>Z31*3+AA31*1</f>
        <v>2</v>
      </c>
      <c r="AH31" s="31" t="str">
        <f>X31</f>
        <v>Fontainhas</v>
      </c>
      <c r="AI31" s="32">
        <f>AF31</f>
        <v>2</v>
      </c>
      <c r="AJ31" s="10" t="str">
        <f>AH31</f>
        <v>Fontainhas</v>
      </c>
      <c r="AK31" s="32">
        <f>VLOOKUP(AJ31,X29:AF32,9,FALSE)</f>
        <v>2</v>
      </c>
      <c r="AL31" s="30" t="str">
        <f>IF(AK31&lt;=AK29,AJ31,AJ29)</f>
        <v>Fontainhas</v>
      </c>
      <c r="AM31" s="32">
        <f>VLOOKUP(AL31,X29:AF32,9,FALSE)</f>
        <v>2</v>
      </c>
      <c r="AN31" s="10" t="str">
        <f>AL31</f>
        <v>Fontainhas</v>
      </c>
      <c r="AO31" s="32">
        <f>VLOOKUP(AN31,X29:AF32,9,FALSE)</f>
        <v>2</v>
      </c>
      <c r="AP31" s="30" t="str">
        <f>IF(AO31&lt;=AO30,AN31,AN30)</f>
        <v>Arsenal 72 - Desistiu</v>
      </c>
      <c r="AQ31" s="32">
        <f>VLOOKUP(AP31,X29:AF32,9,FALSE)</f>
        <v>0</v>
      </c>
      <c r="AR31" s="10" t="str">
        <f>AP31</f>
        <v>Arsenal 72 - Desistiu</v>
      </c>
      <c r="AS31" s="32">
        <f>VLOOKUP(AR31,X29:AF32,9,FALSE)</f>
        <v>0</v>
      </c>
      <c r="AT31" s="30" t="str">
        <f>IF(AS31&gt;=AS32,AR31,AR32)</f>
        <v>Estoril Praia</v>
      </c>
      <c r="AU31" s="38">
        <f>VLOOKUP(AT31,X29:AF32,9,FALSE)</f>
        <v>2</v>
      </c>
      <c r="AV31" s="34" t="str">
        <f>AT31</f>
        <v>Estoril Praia</v>
      </c>
      <c r="AW31" s="35">
        <f>AU31</f>
        <v>2</v>
      </c>
      <c r="AX31" s="32">
        <f>VLOOKUP(AV31,X29:AF32,8,FALSE)</f>
        <v>18</v>
      </c>
      <c r="AY31" s="10" t="str">
        <f>AV31</f>
        <v>Estoril Praia</v>
      </c>
      <c r="AZ31" s="32">
        <f>VLOOKUP(AY31,X29:AF32,9,FALSE)</f>
        <v>2</v>
      </c>
      <c r="BA31" s="32">
        <f>VLOOKUP(AY31,X29:AF32,8,FALSE)</f>
        <v>18</v>
      </c>
      <c r="BB31" s="30" t="str">
        <f>IF(AND(AZ30=AZ31,BA31&gt;BA30),AY30,AY31)</f>
        <v>Fontainhas</v>
      </c>
      <c r="BC31" s="32">
        <f>VLOOKUP(BB31,X29:AF32,9,FALSE)</f>
        <v>2</v>
      </c>
      <c r="BD31" s="32">
        <f>VLOOKUP(BB31,X29:AF32,8,FALSE)</f>
        <v>-25</v>
      </c>
      <c r="BE31" s="30" t="str">
        <f>IF(AND(BC31=BC32,BD32&gt;BD31),BB32,BB31)</f>
        <v>Fontainhas</v>
      </c>
      <c r="BF31" s="36">
        <f>BC31</f>
        <v>2</v>
      </c>
      <c r="BG31" s="37" t="str">
        <f>BE31</f>
        <v>Fontainhas</v>
      </c>
      <c r="BI31" s="13" t="str">
        <f>BG31</f>
        <v>Fontainhas</v>
      </c>
      <c r="BJ31" s="26">
        <f>VLOOKUP(BI31,X29:AF32,2,FALSE)</f>
        <v>2</v>
      </c>
      <c r="BK31" s="27">
        <f>VLOOKUP(BI31,X29:AF32,3,FALSE)</f>
        <v>0</v>
      </c>
      <c r="BL31" s="27">
        <f>VLOOKUP(BI31,X29:AF32,4,FALSE)</f>
        <v>2</v>
      </c>
      <c r="BM31" s="27">
        <f>VLOOKUP(BI31,X29:AF32,5,FALSE)</f>
        <v>0</v>
      </c>
      <c r="BN31" s="27">
        <f>VLOOKUP(BI31,X29:AF32,6,FALSE)</f>
        <v>1</v>
      </c>
      <c r="BO31" s="27">
        <f>VLOOKUP(BI31,X29:AF32,7,FALSE)</f>
        <v>26</v>
      </c>
      <c r="BP31" s="27">
        <f>VLOOKUP(BI31,X29:AF32,8,FALSE)</f>
        <v>-25</v>
      </c>
      <c r="BQ31" s="27">
        <f>VLOOKUP(BI31,X29:AF32,9,FALSE)</f>
        <v>2</v>
      </c>
      <c r="BR31" s="1" t="str">
        <f>BI31</f>
        <v>Fontainhas</v>
      </c>
      <c r="BS31" s="1">
        <f>VLOOKUP(BR31,BI29:BQ32,9,FALSE)</f>
        <v>2</v>
      </c>
      <c r="BT31" s="1">
        <f>VLOOKUP(BR31,BI29:BQ32,8,FALSE)</f>
        <v>-25</v>
      </c>
      <c r="BU31" s="29" t="str">
        <f>IF(AND(BS31=BS32,BT32&gt;BT31),BR32,BR31)</f>
        <v>Fontainhas</v>
      </c>
      <c r="BV31" s="29">
        <f>VLOOKUP(BU31,BI29:BQ32,9,FALSE)</f>
        <v>2</v>
      </c>
      <c r="BW31" s="29">
        <f>VLOOKUP(BU31,BI29:BQ32,8,FALSE)</f>
        <v>-25</v>
      </c>
      <c r="BX31" s="28" t="str">
        <f>IF(AND(BV29=BV31,BW31&gt;BW29),BU29,BU31)</f>
        <v>Fontainhas</v>
      </c>
      <c r="BY31" s="1">
        <f>VLOOKUP(BX31,BI29:BQ32,9,FALSE)</f>
        <v>2</v>
      </c>
      <c r="BZ31" s="12">
        <f>VLOOKUP(BX31,BI29:BQ32,8,FALSE)</f>
        <v>-25</v>
      </c>
      <c r="CA31" s="1" t="str">
        <f>IF(AND(BY30=BY31,BZ31&gt;BZ30),BX30,BX31)</f>
        <v>Fontainhas</v>
      </c>
      <c r="CB31" s="1">
        <f>VLOOKUP(CA31,BI29:BQ32,9,FALSE)</f>
        <v>2</v>
      </c>
      <c r="CC31" s="1">
        <f>VLOOKUP(CA31,BI29:BQ32,8,FALSE)</f>
        <v>-25</v>
      </c>
      <c r="CD31" s="12">
        <f>VLOOKUP(CA31,BI29:BQ32,6,FALSE)</f>
        <v>1</v>
      </c>
      <c r="CE31" s="29" t="str">
        <f>IF(AND(CB31=CB32,CC31=CC32,CD32&gt;CD31),CA32,CA31)</f>
        <v>Fontainhas</v>
      </c>
      <c r="CF31" s="1">
        <f>VLOOKUP(CE31,BI29:BQ32,9,FALSE)</f>
        <v>2</v>
      </c>
      <c r="CG31" s="1">
        <f>VLOOKUP(CE31,BI29:BQ32,8,FALSE)</f>
        <v>-25</v>
      </c>
      <c r="CH31" s="1">
        <f>VLOOKUP(CE31,BI29:BQ32,6,FALSE)</f>
        <v>1</v>
      </c>
      <c r="CI31" s="28" t="str">
        <f>IF(AND(CF29=CF31,CG29=CG31,CH31&gt;CH29),CE29,CE31)</f>
        <v>Fontainhas</v>
      </c>
      <c r="CJ31" s="1">
        <f>VLOOKUP(CI31,BI29:BQ32,9,FALSE)</f>
        <v>2</v>
      </c>
      <c r="CK31" s="1">
        <f>VLOOKUP(CI31,BI29:BQ32,8,FALSE)</f>
        <v>-25</v>
      </c>
      <c r="CL31" s="1">
        <f>VLOOKUP(CI31,BI29:BQ32,6,FALSE)</f>
        <v>1</v>
      </c>
      <c r="CM31" s="29" t="str">
        <f>IF(AND(CJ30=CJ31,CK30=CK31,CL31&gt;CL30),CI30,CI31)</f>
        <v>Fontainhas</v>
      </c>
      <c r="CN31" s="1">
        <f>VLOOKUP(CM31,BI29:BQ32,9,FALSE)</f>
        <v>2</v>
      </c>
      <c r="CO31" s="1">
        <f>VLOOKUP(CM31,BI29:BQ32,8,FALSE)</f>
        <v>-25</v>
      </c>
      <c r="CP31" s="1">
        <f>VLOOKUP(CM31,BI29:BQ32,6,FALSE)</f>
        <v>1</v>
      </c>
      <c r="CQ31" s="13" t="str">
        <f>CM31</f>
        <v>Fontainhas</v>
      </c>
      <c r="CR31" s="26">
        <f>VLOOKUP(CQ31,$X$29:$AF$32,2,FALSE)</f>
        <v>2</v>
      </c>
      <c r="CS31" s="27">
        <f>VLOOKUP(CQ31,$X$29:$AF$32,3,FALSE)</f>
        <v>0</v>
      </c>
      <c r="CT31" s="27">
        <f>VLOOKUP(CQ31,$X$29:$AF$32,4,FALSE)</f>
        <v>2</v>
      </c>
      <c r="CU31" s="27">
        <f>VLOOKUP(CQ31,$X$29:$AF$32,5,FALSE)</f>
        <v>0</v>
      </c>
      <c r="CV31" s="27">
        <f>VLOOKUP(CQ31,$X$29:$AF$32,6,FALSE)</f>
        <v>1</v>
      </c>
      <c r="CW31" s="27">
        <f>VLOOKUP(CQ31,$X$29:$AF$32,7,FALSE)</f>
        <v>26</v>
      </c>
      <c r="CX31" s="27">
        <f>VLOOKUP(CQ31,$X$29:$AF$32,8,FALSE)</f>
        <v>-25</v>
      </c>
      <c r="CY31" s="27">
        <f>VLOOKUP(CQ31,$X$29:$AF$32,9,FALSE)</f>
        <v>2</v>
      </c>
      <c r="DA31" s="1" t="str">
        <f>IF(ISNA(VLOOKUP(CQ31,K$6:L$25,1,FALSE))=TRUE,CM32,VLOOKUP(CQ31,K$6:L$25,1,FALSE))</f>
        <v>Arsenal 72 - Desistiu</v>
      </c>
      <c r="DB31" s="1" t="str">
        <f>IF(ISNA(VLOOKUP(CQ31,K$6:L$25,2,FALSE))=TRUE,CM32,VLOOKUP(CQ31,K$6:L$25,2,FALSE))</f>
        <v>Arsenal 72 - Desistiu</v>
      </c>
      <c r="DD31" s="1" t="str">
        <f>IF(DD30=CM31,CM30,IF(AND(CR32=CR31,CY32=CY31,DA32=CM32,DB32=CM31),DA32,CM31))</f>
        <v>Fontainhas</v>
      </c>
      <c r="DE31" s="26">
        <f>VLOOKUP(DD31,$X$29:$AF$32,2,FALSE)</f>
        <v>2</v>
      </c>
      <c r="DF31" s="27">
        <f>VLOOKUP(DD31,$X$29:$AF$32,3,FALSE)</f>
        <v>0</v>
      </c>
      <c r="DG31" s="27">
        <f>VLOOKUP(DD31,$X$29:$AF$32,4,FALSE)</f>
        <v>2</v>
      </c>
      <c r="DH31" s="27">
        <f>VLOOKUP(DD31,$X$29:$AF$32,5,FALSE)</f>
        <v>0</v>
      </c>
      <c r="DI31" s="27">
        <f>VLOOKUP(DD31,$X$29:$AF$32,6,FALSE)</f>
        <v>1</v>
      </c>
      <c r="DJ31" s="27">
        <f>VLOOKUP(DD31,$X$29:$AF$32,7,FALSE)</f>
        <v>26</v>
      </c>
      <c r="DK31" s="27">
        <f>VLOOKUP(DD31,$X$29:$AF$32,8,FALSE)</f>
        <v>-25</v>
      </c>
      <c r="DL31" s="27">
        <f>VLOOKUP(DD31,$X$29:$AF$32,9,FALSE)</f>
        <v>2</v>
      </c>
    </row>
    <row r="32" spans="2:116" ht="22.5" customHeight="1" x14ac:dyDescent="0.3">
      <c r="B32" s="192">
        <v>27</v>
      </c>
      <c r="C32" s="86">
        <v>45462</v>
      </c>
      <c r="D32" s="87">
        <v>0.75</v>
      </c>
      <c r="E32" s="127" t="s">
        <v>102</v>
      </c>
      <c r="F32" s="142">
        <v>5</v>
      </c>
      <c r="G32" s="142">
        <v>2</v>
      </c>
      <c r="H32" s="128" t="s">
        <v>105</v>
      </c>
      <c r="I32" s="146" t="s">
        <v>67</v>
      </c>
      <c r="J32" s="88" t="s">
        <v>9</v>
      </c>
      <c r="K32" s="6" t="e">
        <f>IF(#REF!&lt;&gt;"",IF(#REF!&gt;#REF!,#REF!,IF(#REF!&gt;#REF!,#REF!,"Empate")),"")</f>
        <v>#REF!</v>
      </c>
      <c r="L32" s="6" t="e">
        <f>IF(#REF!&lt;&gt;"",IF(#REF!&lt;#REF!,#REF!,IF(#REF!&lt;#REF!,#REF!,"Empate")),"")</f>
        <v>#REF!</v>
      </c>
      <c r="N32" s="216" t="s">
        <v>115</v>
      </c>
      <c r="O32" s="117">
        <v>3</v>
      </c>
      <c r="P32" s="118">
        <v>2</v>
      </c>
      <c r="Q32" s="118">
        <v>0</v>
      </c>
      <c r="R32" s="118">
        <v>1</v>
      </c>
      <c r="S32" s="118">
        <v>16</v>
      </c>
      <c r="T32" s="118">
        <v>9</v>
      </c>
      <c r="U32" s="118">
        <v>7</v>
      </c>
      <c r="V32" s="119">
        <v>6</v>
      </c>
      <c r="X32" s="4" t="s">
        <v>89</v>
      </c>
      <c r="Y32" s="39">
        <f>DCOUNT($E$5:$F$29,$F$5,$AA33:$AA34)+DCOUNT($G$5:$H$29,$G$5,$AA33:$AA34)</f>
        <v>2</v>
      </c>
      <c r="Z32" s="39">
        <f>COUNTIF($K$6:$K$35,AA34)</f>
        <v>1</v>
      </c>
      <c r="AA32" s="39">
        <f>Y32-Z32-AB32</f>
        <v>1</v>
      </c>
      <c r="AB32" s="39">
        <f>COUNTIF($L$6:$L$35,AA34)</f>
        <v>0</v>
      </c>
      <c r="AC32" s="39">
        <f>DSUM($E$5:$F$29,$F$5,$AA33:$AA34)+DSUM($G$5:$H$29,$G$5,$AA33:$AA34)</f>
        <v>8</v>
      </c>
      <c r="AD32" s="39">
        <f>DSUM($E$5:$G$29,$G$5,$AA33:$AA34)+DSUM($F$5:$H$29,$F$5,$AA33:$AA34)</f>
        <v>4</v>
      </c>
      <c r="AE32" s="39">
        <f>AC32-AD32</f>
        <v>4</v>
      </c>
      <c r="AF32" s="40">
        <f>Z32*3+AA32*1</f>
        <v>4</v>
      </c>
      <c r="AH32" s="41" t="str">
        <f>X32</f>
        <v>Central 32</v>
      </c>
      <c r="AI32" s="42">
        <f>AF32</f>
        <v>4</v>
      </c>
      <c r="AJ32" s="43" t="str">
        <f>AH32</f>
        <v>Central 32</v>
      </c>
      <c r="AK32" s="42">
        <f>VLOOKUP(AJ32,X29:AF32,9,FALSE)</f>
        <v>4</v>
      </c>
      <c r="AL32" s="43" t="str">
        <f>AJ32</f>
        <v>Central 32</v>
      </c>
      <c r="AM32" s="42">
        <f>VLOOKUP(AL32,X29:AF32,9,FALSE)</f>
        <v>4</v>
      </c>
      <c r="AN32" s="44" t="str">
        <f>IF(AM32&lt;=AM29,AL32,AL29)</f>
        <v>Estoril Praia</v>
      </c>
      <c r="AO32" s="42">
        <f>VLOOKUP(AN32,X29:AF32,9,FALSE)</f>
        <v>2</v>
      </c>
      <c r="AP32" s="43" t="str">
        <f>AN32</f>
        <v>Estoril Praia</v>
      </c>
      <c r="AQ32" s="42">
        <f>VLOOKUP(AP32,X29:AF32,9,FALSE)</f>
        <v>2</v>
      </c>
      <c r="AR32" s="44" t="str">
        <f>IF(AQ32&lt;=AQ30,AP32,AP30)</f>
        <v>Estoril Praia</v>
      </c>
      <c r="AS32" s="42">
        <f>VLOOKUP(AR32,X29:AF32,9,FALSE)</f>
        <v>2</v>
      </c>
      <c r="AT32" s="44" t="str">
        <f>IF(AS32&lt;=AS31,AR32,AR31)</f>
        <v>Arsenal 72 - Desistiu</v>
      </c>
      <c r="AU32" s="45">
        <f>VLOOKUP(AT32,X29:AF32,9,FALSE)</f>
        <v>0</v>
      </c>
      <c r="AV32" s="46" t="str">
        <f>AT32</f>
        <v>Arsenal 72 - Desistiu</v>
      </c>
      <c r="AW32" s="47">
        <f>AU32</f>
        <v>0</v>
      </c>
      <c r="AX32" s="42">
        <f>VLOOKUP(AV32,X29:AF32,8,FALSE)</f>
        <v>0</v>
      </c>
      <c r="AY32" s="43" t="str">
        <f>AV32</f>
        <v>Arsenal 72 - Desistiu</v>
      </c>
      <c r="AZ32" s="42">
        <f>VLOOKUP(AY32,X29:AF32,9,FALSE)</f>
        <v>0</v>
      </c>
      <c r="BA32" s="42">
        <f>VLOOKUP(AY32,X29:AF32,8,FALSE)</f>
        <v>0</v>
      </c>
      <c r="BB32" s="43" t="str">
        <f>AY32</f>
        <v>Arsenal 72 - Desistiu</v>
      </c>
      <c r="BC32" s="42">
        <f>VLOOKUP(BB32,X29:AF32,9,FALSE)</f>
        <v>0</v>
      </c>
      <c r="BD32" s="42">
        <f>VLOOKUP(BB32,X29:AF32,8,FALSE)</f>
        <v>0</v>
      </c>
      <c r="BE32" s="44" t="str">
        <f>IF(AND(BC31=BC32,BD32&gt;BD31),BB31,BB32)</f>
        <v>Arsenal 72 - Desistiu</v>
      </c>
      <c r="BF32" s="48">
        <f>VLOOKUP(BE32,X29:AF32,9,FALSE)</f>
        <v>0</v>
      </c>
      <c r="BG32" s="49" t="str">
        <f>BE32</f>
        <v>Arsenal 72 - Desistiu</v>
      </c>
      <c r="BI32" s="13" t="str">
        <f>BG32</f>
        <v>Arsenal 72 - Desistiu</v>
      </c>
      <c r="BJ32" s="26">
        <f>VLOOKUP(BI32,X29:AF32,2,FALSE)</f>
        <v>0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0</v>
      </c>
      <c r="BN32" s="27">
        <f>VLOOKUP(BI32,X29:AF32,6,FALSE)</f>
        <v>0</v>
      </c>
      <c r="BO32" s="27">
        <f>VLOOKUP(BI32,X29:AF32,7,FALSE)</f>
        <v>0</v>
      </c>
      <c r="BP32" s="27">
        <f>VLOOKUP(BI32,X29:AF32,8,FALSE)</f>
        <v>0</v>
      </c>
      <c r="BQ32" s="27">
        <f>VLOOKUP(BI32,X29:AF32,9,FALSE)</f>
        <v>0</v>
      </c>
      <c r="BR32" s="1" t="str">
        <f>BI32</f>
        <v>Arsenal 72 - Desistiu</v>
      </c>
      <c r="BS32" s="1">
        <f>VLOOKUP(BR32,BI29:BQ32,9,FALSE)</f>
        <v>0</v>
      </c>
      <c r="BT32" s="1">
        <f>VLOOKUP(BR32,BI29:BQ32,8,FALSE)</f>
        <v>0</v>
      </c>
      <c r="BU32" s="29" t="str">
        <f>IF(AND(BS31=BS32,BT32&gt;BT31),BR31,BR32)</f>
        <v>Arsenal 72 - Desistiu</v>
      </c>
      <c r="BV32" s="29">
        <f>VLOOKUP(BU32,BI29:BQ32,9,FALSE)</f>
        <v>0</v>
      </c>
      <c r="BW32" s="29">
        <f>VLOOKUP(BU32,BI29:BQ32,8,FALSE)</f>
        <v>0</v>
      </c>
      <c r="BX32" s="29" t="str">
        <f>IF(AND(BV30=BV32,BW32&gt;BW30),BU30,BU32)</f>
        <v>Arsenal 72 - Desistiu</v>
      </c>
      <c r="BY32" s="1">
        <f>VLOOKUP(BX32,BI29:BQ32,9,FALSE)</f>
        <v>0</v>
      </c>
      <c r="BZ32" s="12">
        <f>VLOOKUP(BX32,BI29:BQ32,8,FALSE)</f>
        <v>0</v>
      </c>
      <c r="CA32" s="30" t="str">
        <f>IF(AND(BY29=BY32,BZ32&gt;BZ29),BX29,BX32)</f>
        <v>Arsenal 72 - Desistiu</v>
      </c>
      <c r="CB32" s="1">
        <f>VLOOKUP(CA32,BI29:BQ32,9,FALSE)</f>
        <v>0</v>
      </c>
      <c r="CC32" s="1">
        <f>VLOOKUP(CA32,BI29:BQ32,8,FALSE)</f>
        <v>0</v>
      </c>
      <c r="CD32" s="12">
        <f>VLOOKUP(CA32,BI29:BQ32,6,FALSE)</f>
        <v>0</v>
      </c>
      <c r="CE32" s="29" t="str">
        <f>IF(AND(CB31=CB32,CC31=CC32,CD32&gt;CD31),CA31,CA32)</f>
        <v>Arsenal 72 - Desistiu</v>
      </c>
      <c r="CF32" s="1">
        <f>VLOOKUP(CE32,BI29:BQ32,9,FALSE)</f>
        <v>0</v>
      </c>
      <c r="CG32" s="1">
        <f>VLOOKUP(CE32,BI29:BQ32,8,FALSE)</f>
        <v>0</v>
      </c>
      <c r="CH32" s="1">
        <f>VLOOKUP(CE32,BI29:BQ32,6,FALSE)</f>
        <v>0</v>
      </c>
      <c r="CI32" s="29" t="str">
        <f>IF(AND(CF30=CF32,CG30=CG32,CH32&gt;CH30),CE30,CE32)</f>
        <v>Arsenal 72 - Desistiu</v>
      </c>
      <c r="CJ32" s="1">
        <f>VLOOKUP(CI32,BI29:BQ32,9,FALSE)</f>
        <v>0</v>
      </c>
      <c r="CK32" s="1">
        <f>VLOOKUP(CI32,BI29:BQ32,8,FALSE)</f>
        <v>0</v>
      </c>
      <c r="CL32" s="1">
        <f>VLOOKUP(CI32,BI29:BQ32,6,FALSE)</f>
        <v>0</v>
      </c>
      <c r="CM32" s="28" t="str">
        <f>IF(AND(CJ29=CJ32,CK29=CK32,CL32&gt;CL29),CI29,CI32)</f>
        <v>Arsenal 72 - Desistiu</v>
      </c>
      <c r="CN32" s="1">
        <f>VLOOKUP(CM32,BI29:BQ32,9,FALSE)</f>
        <v>0</v>
      </c>
      <c r="CO32" s="1">
        <f>VLOOKUP(CM32,BI29:BQ32,8,FALSE)</f>
        <v>0</v>
      </c>
      <c r="CP32" s="1">
        <f>VLOOKUP(CM32,BI29:BQ32,6,FALSE)</f>
        <v>0</v>
      </c>
      <c r="CQ32" s="13" t="str">
        <f>CM32</f>
        <v>Arsenal 72 - Desistiu</v>
      </c>
      <c r="CR32" s="26">
        <f>VLOOKUP(CQ32,$X$29:$AF$32,2,FALSE)</f>
        <v>0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0</v>
      </c>
      <c r="CV32" s="27">
        <f>VLOOKUP(CQ32,$X$29:$AF$32,6,FALSE)</f>
        <v>0</v>
      </c>
      <c r="CW32" s="27">
        <f>VLOOKUP(CQ32,$X$29:$AF$32,7,FALSE)</f>
        <v>0</v>
      </c>
      <c r="CX32" s="27">
        <f>VLOOKUP(CQ32,$X$29:$AF$32,8,FALSE)</f>
        <v>0</v>
      </c>
      <c r="CY32" s="27">
        <f>VLOOKUP(CQ32,$X$29:$AF$32,9,FALSE)</f>
        <v>0</v>
      </c>
      <c r="DA32" s="1" t="str">
        <f>IF(ISNA(VLOOKUP(CQ32,K$6:L$25,1,FALSE))=TRUE,CM32,VLOOKUP(CQ32,K$6:L$25,1,FALSE))</f>
        <v>Arsenal 72 - Desistiu</v>
      </c>
      <c r="DB32" s="1" t="str">
        <f>IF(ISNA(VLOOKUP(CQ32,K$6:L$25,2,FALSE))=TRUE,CM32,VLOOKUP(CQ32,K$6:L$25,2,FALSE))</f>
        <v>Arsenal 72 - Desistiu</v>
      </c>
      <c r="DD32" s="1" t="str">
        <f>IF(DD31=CM32,CM31,IF(AND(CR33=CR32,CY33=CY32,DA33=CM33,DB33=CM32),DA33,CM32))</f>
        <v>Arsenal 72 - Desistiu</v>
      </c>
      <c r="DE32" s="26">
        <f>VLOOKUP(DD32,$X$29:$AF$32,2,FALSE)</f>
        <v>0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0</v>
      </c>
      <c r="DI32" s="27">
        <f>VLOOKUP(DD32,$X$29:$AF$32,6,FALSE)</f>
        <v>0</v>
      </c>
      <c r="DJ32" s="27">
        <f>VLOOKUP(DD32,$X$29:$AF$32,7,FALSE)</f>
        <v>0</v>
      </c>
      <c r="DK32" s="27">
        <f>VLOOKUP(DD32,$X$29:$AF$32,8,FALSE)</f>
        <v>0</v>
      </c>
      <c r="DL32" s="27">
        <f>VLOOKUP(DD32,$X$29:$AF$32,9,FALSE)</f>
        <v>0</v>
      </c>
    </row>
    <row r="33" spans="2:116" ht="22.5" customHeight="1" x14ac:dyDescent="0.3">
      <c r="B33" s="192">
        <v>28</v>
      </c>
      <c r="C33" s="86">
        <v>45462</v>
      </c>
      <c r="D33" s="87">
        <v>0.75</v>
      </c>
      <c r="E33" s="127" t="s">
        <v>103</v>
      </c>
      <c r="F33" s="142">
        <v>7</v>
      </c>
      <c r="G33" s="142">
        <v>0</v>
      </c>
      <c r="H33" s="128" t="s">
        <v>104</v>
      </c>
      <c r="I33" s="146" t="s">
        <v>122</v>
      </c>
      <c r="J33" s="88" t="s">
        <v>9</v>
      </c>
      <c r="K33" s="6" t="str">
        <f>IF(R42&lt;&gt;"",IF(R42&gt;S42,Q42,IF(S42&gt;R42,T42,"Empate")),"")</f>
        <v/>
      </c>
      <c r="L33" s="6" t="str">
        <f>IF(R42&lt;&gt;"",IF(R42&lt;S42,Q42,IF(S42&lt;R42,T42,"Empate")),"")</f>
        <v/>
      </c>
      <c r="N33" s="165" t="s">
        <v>117</v>
      </c>
      <c r="O33" s="117">
        <v>3</v>
      </c>
      <c r="P33" s="118">
        <v>1</v>
      </c>
      <c r="Q33" s="118">
        <v>0</v>
      </c>
      <c r="R33" s="118">
        <v>2</v>
      </c>
      <c r="S33" s="118">
        <v>6</v>
      </c>
      <c r="T33" s="118">
        <v>14</v>
      </c>
      <c r="U33" s="118">
        <v>-8</v>
      </c>
      <c r="V33" s="119">
        <v>3</v>
      </c>
      <c r="X33" s="50" t="s">
        <v>72</v>
      </c>
      <c r="Y33" s="50" t="s">
        <v>72</v>
      </c>
      <c r="Z33" s="50" t="s">
        <v>72</v>
      </c>
      <c r="AA33" s="50" t="s">
        <v>72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192">
        <v>29</v>
      </c>
      <c r="C34" s="89">
        <v>45462</v>
      </c>
      <c r="D34" s="90">
        <v>0.75</v>
      </c>
      <c r="E34" s="129" t="s">
        <v>106</v>
      </c>
      <c r="F34" s="142">
        <v>3</v>
      </c>
      <c r="G34" s="142">
        <v>2</v>
      </c>
      <c r="H34" s="130" t="s">
        <v>109</v>
      </c>
      <c r="I34" s="147" t="s">
        <v>61</v>
      </c>
      <c r="J34" s="91" t="s">
        <v>10</v>
      </c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217" t="s">
        <v>114</v>
      </c>
      <c r="O34" s="218">
        <v>3</v>
      </c>
      <c r="P34" s="219">
        <v>1</v>
      </c>
      <c r="Q34" s="219">
        <v>0</v>
      </c>
      <c r="R34" s="219">
        <v>2</v>
      </c>
      <c r="S34" s="219">
        <v>10</v>
      </c>
      <c r="T34" s="219">
        <v>11</v>
      </c>
      <c r="U34" s="219">
        <v>-1</v>
      </c>
      <c r="V34" s="220">
        <v>3</v>
      </c>
      <c r="X34" s="15" t="s">
        <v>85</v>
      </c>
      <c r="Y34" s="15" t="s">
        <v>96</v>
      </c>
      <c r="Z34" s="15" t="s">
        <v>83</v>
      </c>
      <c r="AA34" s="15" t="s">
        <v>89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192">
        <v>30</v>
      </c>
      <c r="C35" s="89">
        <v>45462</v>
      </c>
      <c r="D35" s="90">
        <v>0.75</v>
      </c>
      <c r="E35" s="129" t="s">
        <v>107</v>
      </c>
      <c r="F35" s="142">
        <v>6</v>
      </c>
      <c r="G35" s="142">
        <v>3</v>
      </c>
      <c r="H35" s="130" t="s">
        <v>108</v>
      </c>
      <c r="I35" s="147" t="s">
        <v>62</v>
      </c>
      <c r="J35" s="91" t="s">
        <v>10</v>
      </c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192">
        <v>31</v>
      </c>
      <c r="C36" s="92">
        <v>45462</v>
      </c>
      <c r="D36" s="93">
        <v>0.75</v>
      </c>
      <c r="E36" s="131" t="s">
        <v>110</v>
      </c>
      <c r="F36" s="142">
        <v>3</v>
      </c>
      <c r="G36" s="142">
        <v>0</v>
      </c>
      <c r="H36" s="132" t="s">
        <v>113</v>
      </c>
      <c r="I36" s="148" t="s">
        <v>123</v>
      </c>
      <c r="J36" s="94" t="s">
        <v>11</v>
      </c>
      <c r="K36" s="109"/>
      <c r="L36" s="109"/>
      <c r="N36" s="99" t="s">
        <v>13</v>
      </c>
      <c r="O36" s="56" t="s">
        <v>17</v>
      </c>
      <c r="P36" s="57" t="s">
        <v>18</v>
      </c>
      <c r="Q36" s="57" t="s">
        <v>12</v>
      </c>
      <c r="R36" s="57" t="s">
        <v>11</v>
      </c>
      <c r="S36" s="57" t="s">
        <v>3</v>
      </c>
      <c r="T36" s="57" t="s">
        <v>4</v>
      </c>
      <c r="U36" s="57" t="s">
        <v>19</v>
      </c>
      <c r="V36" s="58" t="s">
        <v>20</v>
      </c>
      <c r="X36" s="14" t="s">
        <v>64</v>
      </c>
      <c r="Y36" s="15" t="e">
        <f>DCOUNT($E$5:$F$29,$F$5,$X41:$X41)+DCOUNT($G$5:$H$29,$G$5,$X41:$X41)</f>
        <v>#VALUE!</v>
      </c>
      <c r="Z36" s="15">
        <f>COUNTIF($K$6:$K$35,#REF!)</f>
        <v>21</v>
      </c>
      <c r="AA36" s="15" t="e">
        <f>Y36-Z36-AB36</f>
        <v>#VALUE!</v>
      </c>
      <c r="AB36" s="15">
        <f>COUNTIF($L$6:$L$35,#REF!)</f>
        <v>21</v>
      </c>
      <c r="AC36" s="15" t="e">
        <f>DSUM($E$5:$F$29,$F$5,$X41:$X41)+DSUM($G$5:$H$29,$G$5,$X41:$X41)</f>
        <v>#VALUE!</v>
      </c>
      <c r="AD36" s="15" t="e">
        <f>DSUM($E$5:$G$29,$G$5,$X41:$X41)+DSUM($F$5:$H$29,$F$5,$X41:$X41)</f>
        <v>#VALUE!</v>
      </c>
      <c r="AE36" s="15" t="e">
        <f>AC36-AD36</f>
        <v>#VALUE!</v>
      </c>
      <c r="AF36" s="16" t="e">
        <f>Z36*3+AA36*1</f>
        <v>#VALUE!</v>
      </c>
      <c r="AH36" s="17" t="str">
        <f>X36</f>
        <v>Real SC</v>
      </c>
      <c r="AI36" s="18" t="e">
        <f>AF36</f>
        <v>#VALUE!</v>
      </c>
      <c r="AJ36" s="19" t="e">
        <f>IF(AI36&gt;=AI37,AH36,AH37)</f>
        <v>#VALUE!</v>
      </c>
      <c r="AK36" s="18" t="e">
        <f>VLOOKUP(AJ36,X36:AF39,9,FALSE)</f>
        <v>#VALUE!</v>
      </c>
      <c r="AL36" s="19" t="e">
        <f>IF(AK36&gt;=AK38,AJ36,AJ38)</f>
        <v>#VALUE!</v>
      </c>
      <c r="AM36" s="18" t="e">
        <f>VLOOKUP(AL36,X36:AF39,9,FALSE)</f>
        <v>#VALUE!</v>
      </c>
      <c r="AN36" s="19" t="e">
        <f>IF(AM36&gt;=AM39,AL36,AL39)</f>
        <v>#VALUE!</v>
      </c>
      <c r="AO36" s="18" t="e">
        <f>VLOOKUP(AN36,X36:AF39,9,FALSE)</f>
        <v>#VALUE!</v>
      </c>
      <c r="AP36" s="19"/>
      <c r="AQ36" s="20"/>
      <c r="AR36" s="20"/>
      <c r="AS36" s="20"/>
      <c r="AT36" s="20"/>
      <c r="AU36" s="21"/>
      <c r="AV36" s="22" t="e">
        <f>AN36</f>
        <v>#VALUE!</v>
      </c>
      <c r="AW36" s="23" t="e">
        <f>AO36</f>
        <v>#VALUE!</v>
      </c>
      <c r="AX36" s="18" t="e">
        <f>VLOOKUP(AV36,X36:AF39,8,FALSE)</f>
        <v>#VALUE!</v>
      </c>
      <c r="AY36" s="19" t="e">
        <f>IF(AND(AW36=AW37,AX37&gt;AX36),AV37,AV36)</f>
        <v>#VALUE!</v>
      </c>
      <c r="AZ36" s="18"/>
      <c r="BA36" s="18"/>
      <c r="BB36" s="20"/>
      <c r="BC36" s="20"/>
      <c r="BD36" s="20"/>
      <c r="BE36" s="20"/>
      <c r="BF36" s="24" t="e">
        <f>AW36</f>
        <v>#VALUE!</v>
      </c>
      <c r="BG36" s="25" t="e">
        <f>AY36</f>
        <v>#VALUE!</v>
      </c>
      <c r="BI36" s="13" t="e">
        <f>BG36</f>
        <v>#VALUE!</v>
      </c>
      <c r="BJ36" s="26" t="e">
        <f>VLOOKUP(BI36,X36:AF39,2,FALSE)</f>
        <v>#VALUE!</v>
      </c>
      <c r="BK36" s="27" t="e">
        <f>VLOOKUP(BI36,X36:AF39,3,FALSE)</f>
        <v>#VALUE!</v>
      </c>
      <c r="BL36" s="27" t="e">
        <f>VLOOKUP(BI36,X36:AF39,4,FALSE)</f>
        <v>#VALUE!</v>
      </c>
      <c r="BM36" s="27" t="e">
        <f>VLOOKUP(BI36,X36:AF39,5,FALSE)</f>
        <v>#VALUE!</v>
      </c>
      <c r="BN36" s="27" t="e">
        <f>VLOOKUP(BI36,X36:AF39,6,FALSE)</f>
        <v>#VALUE!</v>
      </c>
      <c r="BO36" s="27" t="e">
        <f>VLOOKUP(BI36,X36:AF39,7,FALSE)</f>
        <v>#VALUE!</v>
      </c>
      <c r="BP36" s="27" t="e">
        <f>VLOOKUP(BI36,X36:AF39,8,FALSE)</f>
        <v>#VALUE!</v>
      </c>
      <c r="BQ36" s="27" t="e">
        <f>VLOOKUP(BI36,X36:AF39,9,FALSE)</f>
        <v>#VALUE!</v>
      </c>
      <c r="BR36" s="1" t="e">
        <f>BI36</f>
        <v>#VALUE!</v>
      </c>
      <c r="BS36" s="1" t="e">
        <f>VLOOKUP(BR36,BI36:BQ39,9,FALSE)</f>
        <v>#VALUE!</v>
      </c>
      <c r="BT36" s="1" t="e">
        <f>VLOOKUP(BR36,BI36:BQ39,8,FALSE)</f>
        <v>#VALUE!</v>
      </c>
      <c r="BU36" s="28" t="e">
        <f>IF(AND(BS36=BS37,BT37&gt;BT36),BR37,BR36)</f>
        <v>#VALUE!</v>
      </c>
      <c r="BV36" s="29" t="e">
        <f>VLOOKUP(BU36,BI36:BQ39,9,FALSE)</f>
        <v>#VALUE!</v>
      </c>
      <c r="BW36" s="29" t="e">
        <f>VLOOKUP(BU36,BI36:BQ39,8,FALSE)</f>
        <v>#VALUE!</v>
      </c>
      <c r="BX36" s="28" t="e">
        <f>IF(AND(BV36=BV38,BW38&gt;BW36),BU38,BU36)</f>
        <v>#VALUE!</v>
      </c>
      <c r="BY36" s="1" t="e">
        <f>VLOOKUP(BX36,BI36:BQ39,9,FALSE)</f>
        <v>#VALUE!</v>
      </c>
      <c r="BZ36" s="12" t="e">
        <f>VLOOKUP(BX36,BI36:BQ39,8,FALSE)</f>
        <v>#VALUE!</v>
      </c>
      <c r="CA36" s="30" t="e">
        <f>IF(AND(BY36=BY39,BZ39&gt;BZ36),BX39,BX36)</f>
        <v>#VALUE!</v>
      </c>
      <c r="CB36" s="1" t="e">
        <f>VLOOKUP(CA36,BI36:BQ39,9,FALSE)</f>
        <v>#VALUE!</v>
      </c>
      <c r="CC36" s="1" t="e">
        <f>VLOOKUP(CA36,BI36:BQ39,8,FALSE)</f>
        <v>#VALUE!</v>
      </c>
      <c r="CD36" s="12" t="e">
        <f>VLOOKUP(CA36,BI36:BQ39,6,FALSE)</f>
        <v>#VALUE!</v>
      </c>
      <c r="CE36" s="28" t="e">
        <f>IF(AND(CB36=CB37,CC36=CC37,CD37&gt;CD36),CA37,CA36)</f>
        <v>#VALUE!</v>
      </c>
      <c r="CF36" s="1" t="e">
        <f>VLOOKUP(CE36,BI36:BQ39,9,FALSE)</f>
        <v>#VALUE!</v>
      </c>
      <c r="CG36" s="1" t="e">
        <f>VLOOKUP(CE36,BI36:BQ39,8,FALSE)</f>
        <v>#VALUE!</v>
      </c>
      <c r="CH36" s="1" t="e">
        <f>VLOOKUP(CE36,BI36:BQ39,6,FALSE)</f>
        <v>#VALUE!</v>
      </c>
      <c r="CI36" s="28" t="e">
        <f>IF(AND(CF36=CF38,CG36=CG38,CH38&gt;CH36),CE38,CE36)</f>
        <v>#VALUE!</v>
      </c>
      <c r="CJ36" s="1" t="e">
        <f>VLOOKUP(CI36,BI36:BQ39,9,FALSE)</f>
        <v>#VALUE!</v>
      </c>
      <c r="CK36" s="1" t="e">
        <f>VLOOKUP(CI36,BI36:BQ39,8,FALSE)</f>
        <v>#VALUE!</v>
      </c>
      <c r="CL36" s="1" t="e">
        <f>VLOOKUP(CI36,BI36:BQ39,6,FALSE)</f>
        <v>#VALUE!</v>
      </c>
      <c r="CM36" s="28" t="e">
        <f>IF(AND(CJ36=CJ39,CK36=CK39,CL39&gt;CL36),CI39,CI36)</f>
        <v>#VALUE!</v>
      </c>
      <c r="CN36" s="1" t="e">
        <f>VLOOKUP(CM36,BI36:BQ39,9,FALSE)</f>
        <v>#VALUE!</v>
      </c>
      <c r="CO36" s="1" t="e">
        <f>VLOOKUP(CM36,BI36:BQ39,8,FALSE)</f>
        <v>#VALUE!</v>
      </c>
      <c r="CP36" s="1" t="e">
        <f>VLOOKUP(CM36,BI36:BQ39,6,FALSE)</f>
        <v>#VALUE!</v>
      </c>
      <c r="CQ36" s="13" t="e">
        <f>CM36</f>
        <v>#VALUE!</v>
      </c>
      <c r="CR36" s="26" t="e">
        <f>VLOOKUP(CQ36,$X$36:$AF$39,2,FALSE)</f>
        <v>#VALUE!</v>
      </c>
      <c r="CS36" s="27" t="e">
        <f>VLOOKUP(CQ36,$X$36:$AF$39,3,FALSE)</f>
        <v>#VALUE!</v>
      </c>
      <c r="CT36" s="27" t="e">
        <f>VLOOKUP(CQ36,$X$36:$AF$39,4,FALSE)</f>
        <v>#VALUE!</v>
      </c>
      <c r="CU36" s="27" t="e">
        <f>VLOOKUP(CQ36,$X$36:$AF$39,5,FALSE)</f>
        <v>#VALUE!</v>
      </c>
      <c r="CV36" s="27" t="e">
        <f>VLOOKUP(CQ36,$X$36:$AF$39,6,FALSE)</f>
        <v>#VALUE!</v>
      </c>
      <c r="CW36" s="27" t="e">
        <f>VLOOKUP(CQ36,$X$36:$AF$39,7,FALSE)</f>
        <v>#VALUE!</v>
      </c>
      <c r="CX36" s="27" t="e">
        <f>VLOOKUP(CQ36,$X$36:$AF$39,8,FALSE)</f>
        <v>#VALUE!</v>
      </c>
      <c r="CY36" s="27" t="e">
        <f>VLOOKUP(CQ36,$X$36:$AF$39,9,FALSE)</f>
        <v>#VALUE!</v>
      </c>
      <c r="DA36" s="1" t="e">
        <f>IF(ISNA(VLOOKUP(CQ36,K$6:L$25,1,FALSE))=TRUE,CM39,VLOOKUP(CQ36,K$6:L$25,1,FALSE))</f>
        <v>#VALUE!</v>
      </c>
      <c r="DB36" s="1" t="e">
        <f>IF(ISNA(VLOOKUP(CQ36,K$6:L$25,2,FALSE))=TRUE,CM39,VLOOKUP(CQ36,K$6:L$25,2,FALSE))</f>
        <v>#VALUE!</v>
      </c>
      <c r="DD36" s="1" t="e">
        <f>IF(AND(CR37=CR36,CY37=CY36,DA37=CM37,DB37=CM36),DA37,CM36)</f>
        <v>#VALUE!</v>
      </c>
      <c r="DE36" s="26" t="e">
        <f>VLOOKUP(DD36,$X$36:$AF$39,2,FALSE)</f>
        <v>#VALUE!</v>
      </c>
      <c r="DF36" s="27" t="e">
        <f>VLOOKUP(DD36,$X$36:$AF$39,3,FALSE)</f>
        <v>#VALUE!</v>
      </c>
      <c r="DG36" s="27" t="e">
        <f>VLOOKUP(DD36,$X$36:$AF$39,4,FALSE)</f>
        <v>#VALUE!</v>
      </c>
      <c r="DH36" s="27" t="e">
        <f>VLOOKUP(DD36,$X$36:$AF$39,5,FALSE)</f>
        <v>#VALUE!</v>
      </c>
      <c r="DI36" s="27" t="e">
        <f>VLOOKUP(DD36,$X$36:$AF$39,6,FALSE)</f>
        <v>#VALUE!</v>
      </c>
      <c r="DJ36" s="27" t="e">
        <f>VLOOKUP(DD36,$X$36:$AF$39,7,FALSE)</f>
        <v>#VALUE!</v>
      </c>
      <c r="DK36" s="27" t="e">
        <f>VLOOKUP(DD36,$X$36:$AF$39,8,FALSE)</f>
        <v>#VALUE!</v>
      </c>
      <c r="DL36" s="27" t="e">
        <f>VLOOKUP(DD36,$X$36:$AF$39,9,FALSE)</f>
        <v>#VALUE!</v>
      </c>
    </row>
    <row r="37" spans="2:116" ht="22.5" customHeight="1" x14ac:dyDescent="0.3">
      <c r="B37" s="192">
        <v>32</v>
      </c>
      <c r="C37" s="92">
        <v>45462</v>
      </c>
      <c r="D37" s="180">
        <v>0.75</v>
      </c>
      <c r="E37" s="181" t="s">
        <v>111</v>
      </c>
      <c r="F37" s="182">
        <v>1</v>
      </c>
      <c r="G37" s="182">
        <v>8</v>
      </c>
      <c r="H37" s="207" t="s">
        <v>112</v>
      </c>
      <c r="I37" s="183" t="s">
        <v>124</v>
      </c>
      <c r="J37" s="184" t="s">
        <v>11</v>
      </c>
      <c r="N37" s="166" t="s">
        <v>118</v>
      </c>
      <c r="O37" s="114">
        <v>3</v>
      </c>
      <c r="P37" s="115">
        <v>3</v>
      </c>
      <c r="Q37" s="115">
        <v>0</v>
      </c>
      <c r="R37" s="115">
        <v>0</v>
      </c>
      <c r="S37" s="115">
        <v>23</v>
      </c>
      <c r="T37" s="115">
        <v>1</v>
      </c>
      <c r="U37" s="115">
        <v>22</v>
      </c>
      <c r="V37" s="116">
        <v>9</v>
      </c>
      <c r="X37" s="14" t="s">
        <v>76</v>
      </c>
      <c r="Y37" s="15" t="e">
        <f>DCOUNT($E$5:$F$29,$F$5,$Y41:$Y41)+DCOUNT($G$5:$H$29,$G$5,$Y41:$Y41)</f>
        <v>#VALUE!</v>
      </c>
      <c r="Z37" s="15">
        <f>COUNTIF($K$6:$K$35,#REF!)</f>
        <v>21</v>
      </c>
      <c r="AA37" s="15" t="e">
        <f>Y37-Z37-AB37</f>
        <v>#VALUE!</v>
      </c>
      <c r="AB37" s="15">
        <f>COUNTIF($L$6:$L$35,#REF!)</f>
        <v>21</v>
      </c>
      <c r="AC37" s="15" t="e">
        <f>DSUM($E$5:$F$29,$F$5,$Y41:$Y41)+DSUM($G$5:$H$29,$G$5,$Y41:$Y41)</f>
        <v>#VALUE!</v>
      </c>
      <c r="AD37" s="15" t="e">
        <f>DSUM($E$5:$G$29,$G$5,$Y41:$Y41)+DSUM($F$5:$H$29,$F$5,$Y41:$Y41)</f>
        <v>#VALUE!</v>
      </c>
      <c r="AE37" s="15" t="e">
        <f>AC37-AD37</f>
        <v>#VALUE!</v>
      </c>
      <c r="AF37" s="16" t="e">
        <f>Z37*3+AA37*1</f>
        <v>#VALUE!</v>
      </c>
      <c r="AH37" s="31" t="str">
        <f>X37</f>
        <v>Vilafranquense</v>
      </c>
      <c r="AI37" s="32" t="e">
        <f>AF37</f>
        <v>#VALUE!</v>
      </c>
      <c r="AJ37" s="30" t="e">
        <f>IF(AI37&lt;=AI36,AH37,AH36)</f>
        <v>#VALUE!</v>
      </c>
      <c r="AK37" s="32" t="e">
        <f>VLOOKUP(AJ37,X36:AF39,9,FALSE)</f>
        <v>#VALUE!</v>
      </c>
      <c r="AL37" s="10" t="e">
        <f>AJ37</f>
        <v>#VALUE!</v>
      </c>
      <c r="AM37" s="32" t="e">
        <f>VLOOKUP(AL37,X36:AF39,9,FALSE)</f>
        <v>#VALUE!</v>
      </c>
      <c r="AN37" s="10" t="e">
        <f>AL37</f>
        <v>#VALUE!</v>
      </c>
      <c r="AO37" s="32" t="e">
        <f>VLOOKUP(AN37,X36:AF39,9,FALSE)</f>
        <v>#VALUE!</v>
      </c>
      <c r="AP37" s="30" t="e">
        <f>IF(AO37&gt;=AO38,AN37,AN38)</f>
        <v>#VALUE!</v>
      </c>
      <c r="AQ37" s="32" t="e">
        <f>VLOOKUP(AP37,X36:AF39,9,FALSE)</f>
        <v>#VALUE!</v>
      </c>
      <c r="AR37" s="30" t="e">
        <f>IF(AQ37&gt;=AQ39,AP37,AP39)</f>
        <v>#VALUE!</v>
      </c>
      <c r="AS37" s="32" t="e">
        <f>VLOOKUP(AR37,X36:AF39,9,FALSE)</f>
        <v>#VALUE!</v>
      </c>
      <c r="AU37" s="33"/>
      <c r="AV37" s="34" t="e">
        <f>AR37</f>
        <v>#VALUE!</v>
      </c>
      <c r="AW37" s="35" t="e">
        <f>AS37</f>
        <v>#VALUE!</v>
      </c>
      <c r="AX37" s="32" t="e">
        <f>VLOOKUP(AV37,X36:AF39,8,FALSE)</f>
        <v>#VALUE!</v>
      </c>
      <c r="AY37" s="30" t="e">
        <f>IF(AND(AW36=AW37,AX37&gt;AX36),AV36,AV37)</f>
        <v>#VALUE!</v>
      </c>
      <c r="AZ37" s="32" t="e">
        <f>VLOOKUP(AY37,X36:AF39,9,FALSE)</f>
        <v>#VALUE!</v>
      </c>
      <c r="BA37" s="32" t="e">
        <f>VLOOKUP(AY37,X36:AF39,8,FALSE)</f>
        <v>#VALUE!</v>
      </c>
      <c r="BB37" s="30" t="e">
        <f>IF(AND(AZ37=AZ38,BA38&gt;BA37),AY38,AY37)</f>
        <v>#VALUE!</v>
      </c>
      <c r="BC37" s="32"/>
      <c r="BD37" s="32"/>
      <c r="BF37" s="36" t="e">
        <f>AZ37</f>
        <v>#VALUE!</v>
      </c>
      <c r="BG37" s="37" t="e">
        <f>BB37</f>
        <v>#VALUE!</v>
      </c>
      <c r="BI37" s="13" t="e">
        <f>BG37</f>
        <v>#VALUE!</v>
      </c>
      <c r="BJ37" s="26" t="e">
        <f>VLOOKUP(BI37,X36:AF39,2,FALSE)</f>
        <v>#VALUE!</v>
      </c>
      <c r="BK37" s="27" t="e">
        <f>VLOOKUP(BI37,X36:AF39,3,FALSE)</f>
        <v>#VALUE!</v>
      </c>
      <c r="BL37" s="27" t="e">
        <f>VLOOKUP(BI37,X36:AF39,4,FALSE)</f>
        <v>#VALUE!</v>
      </c>
      <c r="BM37" s="27" t="e">
        <f>VLOOKUP(BI37,X36:AF39,5,FALSE)</f>
        <v>#VALUE!</v>
      </c>
      <c r="BN37" s="27" t="e">
        <f>VLOOKUP(BI37,X36:AF39,6,FALSE)</f>
        <v>#VALUE!</v>
      </c>
      <c r="BO37" s="27" t="e">
        <f>VLOOKUP(BI37,X36:AF39,7,FALSE)</f>
        <v>#VALUE!</v>
      </c>
      <c r="BP37" s="27" t="e">
        <f>VLOOKUP(BI37,X36:AF39,8,FALSE)</f>
        <v>#VALUE!</v>
      </c>
      <c r="BQ37" s="27" t="e">
        <f>VLOOKUP(BI37,X36:AF39,9,FALSE)</f>
        <v>#VALUE!</v>
      </c>
      <c r="BR37" s="1" t="e">
        <f>BI37</f>
        <v>#VALUE!</v>
      </c>
      <c r="BS37" s="1" t="e">
        <f>VLOOKUP(BR37,BI36:BQ39,9,FALSE)</f>
        <v>#VALUE!</v>
      </c>
      <c r="BT37" s="1" t="e">
        <f>VLOOKUP(BR37,BI36:BQ39,8,FALSE)</f>
        <v>#VALUE!</v>
      </c>
      <c r="BU37" s="28" t="e">
        <f>IF(AND(BS36=BS37,BT37&gt;BT36),BR36,BR37)</f>
        <v>#VALUE!</v>
      </c>
      <c r="BV37" s="29" t="e">
        <f>VLOOKUP(BU37,BI36:BQ39,9,FALSE)</f>
        <v>#VALUE!</v>
      </c>
      <c r="BW37" s="29" t="e">
        <f>VLOOKUP(BU37,BI36:BQ39,8,FALSE)</f>
        <v>#VALUE!</v>
      </c>
      <c r="BX37" s="29" t="e">
        <f>IF(AND(BV37=BV39,BW39&gt;BW37),BU39,BU37)</f>
        <v>#VALUE!</v>
      </c>
      <c r="BY37" s="1" t="e">
        <f>VLOOKUP(BX37,BI36:BQ39,9,FALSE)</f>
        <v>#VALUE!</v>
      </c>
      <c r="BZ37" s="12" t="e">
        <f>VLOOKUP(BX37,BI36:BQ39,8,FALSE)</f>
        <v>#VALUE!</v>
      </c>
      <c r="CA37" s="1" t="e">
        <f>IF(AND(BY37=BY38,BZ38&gt;BZ37),BX38,BX37)</f>
        <v>#VALUE!</v>
      </c>
      <c r="CB37" s="1" t="e">
        <f>VLOOKUP(CA37,BI36:BQ39,9,FALSE)</f>
        <v>#VALUE!</v>
      </c>
      <c r="CC37" s="1" t="e">
        <f>VLOOKUP(CA37,BI36:BQ39,8,FALSE)</f>
        <v>#VALUE!</v>
      </c>
      <c r="CD37" s="12" t="e">
        <f>VLOOKUP(CA37,BI36:BQ39,6,FALSE)</f>
        <v>#VALUE!</v>
      </c>
      <c r="CE37" s="28" t="e">
        <f>IF(AND(CB36=CB37,CC36=CC37,CD37&gt;CD36),CA36,CA37)</f>
        <v>#VALUE!</v>
      </c>
      <c r="CF37" s="1" t="e">
        <f>VLOOKUP(CE37,BI36:BQ39,9,FALSE)</f>
        <v>#VALUE!</v>
      </c>
      <c r="CG37" s="1" t="e">
        <f>VLOOKUP(CE37,BI36:BQ39,8,FALSE)</f>
        <v>#VALUE!</v>
      </c>
      <c r="CH37" s="1" t="e">
        <f>VLOOKUP(CE37,BI36:BQ39,6,FALSE)</f>
        <v>#VALUE!</v>
      </c>
      <c r="CI37" s="29" t="e">
        <f>IF(AND(CF37=CF39,CG37=CG39,CH39&gt;CH37),CE39,CE37)</f>
        <v>#VALUE!</v>
      </c>
      <c r="CJ37" s="1" t="e">
        <f>VLOOKUP(CI37,BI36:BQ39,9,FALSE)</f>
        <v>#VALUE!</v>
      </c>
      <c r="CK37" s="1" t="e">
        <f>VLOOKUP(CI37,BI36:BQ39,8,FALSE)</f>
        <v>#VALUE!</v>
      </c>
      <c r="CL37" s="1" t="e">
        <f>VLOOKUP(CI37,BI36:BQ39,6,FALSE)</f>
        <v>#VALUE!</v>
      </c>
      <c r="CM37" s="29" t="e">
        <f>IF(AND(CJ37=CJ38,CK37=CK38,CL38&gt;CL37),CI38,CI37)</f>
        <v>#VALUE!</v>
      </c>
      <c r="CN37" s="1" t="e">
        <f>VLOOKUP(CM37,BI36:BQ39,9,FALSE)</f>
        <v>#VALUE!</v>
      </c>
      <c r="CO37" s="1" t="e">
        <f>VLOOKUP(CM37,BI36:BQ39,8,FALSE)</f>
        <v>#VALUE!</v>
      </c>
      <c r="CP37" s="1" t="e">
        <f>VLOOKUP(CM37,BI36:BQ39,6,FALSE)</f>
        <v>#VALUE!</v>
      </c>
      <c r="CQ37" s="13" t="e">
        <f>CM37</f>
        <v>#VALUE!</v>
      </c>
      <c r="CR37" s="26" t="e">
        <f>VLOOKUP(CQ37,$X$36:$AF$39,2,FALSE)</f>
        <v>#VALUE!</v>
      </c>
      <c r="CS37" s="27" t="e">
        <f>VLOOKUP(CQ37,$X$36:$AF$39,3,FALSE)</f>
        <v>#VALUE!</v>
      </c>
      <c r="CT37" s="27" t="e">
        <f>VLOOKUP(CQ37,$X$36:$AF$39,4,FALSE)</f>
        <v>#VALUE!</v>
      </c>
      <c r="CU37" s="27" t="e">
        <f>VLOOKUP(CQ37,$X$36:$AF$39,5,FALSE)</f>
        <v>#VALUE!</v>
      </c>
      <c r="CV37" s="27" t="e">
        <f>VLOOKUP(CQ37,$X$36:$AF$39,6,FALSE)</f>
        <v>#VALUE!</v>
      </c>
      <c r="CW37" s="27" t="e">
        <f>VLOOKUP(CQ37,$X$36:$AF$39,7,FALSE)</f>
        <v>#VALUE!</v>
      </c>
      <c r="CX37" s="27" t="e">
        <f>VLOOKUP(CQ37,$X$36:$AF$39,8,FALSE)</f>
        <v>#VALUE!</v>
      </c>
      <c r="CY37" s="27" t="e">
        <f>VLOOKUP(CQ37,$X$36:$AF$39,9,FALSE)</f>
        <v>#VALUE!</v>
      </c>
      <c r="DA37" s="1" t="e">
        <f>IF(ISNA(VLOOKUP(CQ37,K$6:L$25,1,FALSE))=TRUE,CM39,VLOOKUP(CQ37,K$6:L$25,1,FALSE))</f>
        <v>#VALUE!</v>
      </c>
      <c r="DB37" s="1" t="e">
        <f>IF(ISNA(VLOOKUP(CQ37,K$6:L$25,2,FALSE))=TRUE,CM39,VLOOKUP(CQ37,K$6:L$25,2,FALSE))</f>
        <v>#VALUE!</v>
      </c>
      <c r="DD37" s="1" t="e">
        <f>IF(DD36=CM37,CM36,IF(AND(CR38=CR37,CY38=CY37,DA38=CM38,DB38=CM37),DA38,CM37))</f>
        <v>#VALUE!</v>
      </c>
      <c r="DE37" s="26" t="e">
        <f>VLOOKUP(DD37,$X$36:$AF$39,2,FALSE)</f>
        <v>#VALUE!</v>
      </c>
      <c r="DF37" s="27" t="e">
        <f>VLOOKUP(DD37,$X$36:$AF$39,3,FALSE)</f>
        <v>#VALUE!</v>
      </c>
      <c r="DG37" s="27" t="e">
        <f>VLOOKUP(DD37,$X$36:$AF$39,4,FALSE)</f>
        <v>#VALUE!</v>
      </c>
      <c r="DH37" s="27" t="e">
        <f>VLOOKUP(DD37,$X$36:$AF$39,5,FALSE)</f>
        <v>#VALUE!</v>
      </c>
      <c r="DI37" s="27" t="e">
        <f>VLOOKUP(DD37,$X$36:$AF$39,6,FALSE)</f>
        <v>#VALUE!</v>
      </c>
      <c r="DJ37" s="27" t="e">
        <f>VLOOKUP(DD37,$X$36:$AF$39,7,FALSE)</f>
        <v>#VALUE!</v>
      </c>
      <c r="DK37" s="27" t="e">
        <f>VLOOKUP(DD37,$X$36:$AF$39,8,FALSE)</f>
        <v>#VALUE!</v>
      </c>
      <c r="DL37" s="27" t="e">
        <f>VLOOKUP(DD37,$X$36:$AF$39,9,FALSE)</f>
        <v>#VALUE!</v>
      </c>
    </row>
    <row r="38" spans="2:116" ht="22.5" customHeight="1" x14ac:dyDescent="0.3">
      <c r="B38" s="192">
        <v>33</v>
      </c>
      <c r="C38" s="169">
        <v>45462</v>
      </c>
      <c r="D38" s="170">
        <v>0.75</v>
      </c>
      <c r="E38" s="171" t="s">
        <v>114</v>
      </c>
      <c r="F38" s="142">
        <v>3</v>
      </c>
      <c r="G38" s="142">
        <v>4</v>
      </c>
      <c r="H38" s="172" t="s">
        <v>117</v>
      </c>
      <c r="I38" s="173" t="s">
        <v>91</v>
      </c>
      <c r="J38" s="174" t="s">
        <v>12</v>
      </c>
      <c r="N38" s="167" t="s">
        <v>121</v>
      </c>
      <c r="O38" s="117">
        <v>3</v>
      </c>
      <c r="P38" s="118">
        <v>2</v>
      </c>
      <c r="Q38" s="118">
        <v>0</v>
      </c>
      <c r="R38" s="118">
        <v>1</v>
      </c>
      <c r="S38" s="118">
        <v>18</v>
      </c>
      <c r="T38" s="118">
        <v>7</v>
      </c>
      <c r="U38" s="118">
        <v>11</v>
      </c>
      <c r="V38" s="119">
        <v>6</v>
      </c>
      <c r="X38" s="14" t="s">
        <v>66</v>
      </c>
      <c r="Y38" s="15" t="e">
        <f>DCOUNT($E$5:$F$29,$F$5,$Z41:$Z41)+DCOUNT($G$5:$H$29,$G$5,$Z41:$Z41)</f>
        <v>#VALUE!</v>
      </c>
      <c r="Z38" s="15">
        <f>COUNTIF($K$6:$K$35,#REF!)</f>
        <v>21</v>
      </c>
      <c r="AA38" s="15" t="e">
        <f>Y38-Z38-AB38</f>
        <v>#VALUE!</v>
      </c>
      <c r="AB38" s="15">
        <f>COUNTIF($L$6:$L$35,#REF!)</f>
        <v>21</v>
      </c>
      <c r="AC38" s="15" t="e">
        <f>DSUM($E$5:$F$29,$F$5,$Z41:$Z41)+DSUM($G$5:$H$29,$G$5,$Z41:$Z41)</f>
        <v>#VALUE!</v>
      </c>
      <c r="AD38" s="15" t="e">
        <f>DSUM($E$5:$G$29,$G$5,$Z41:$Z41)+DSUM($F$5:$H$29,$F$5,$Z41:$Z41)</f>
        <v>#VALUE!</v>
      </c>
      <c r="AE38" s="15" t="e">
        <f>AC38-AD38</f>
        <v>#VALUE!</v>
      </c>
      <c r="AF38" s="16" t="e">
        <f>Z38*3+AA38*1</f>
        <v>#VALUE!</v>
      </c>
      <c r="AH38" s="31" t="str">
        <f>X38</f>
        <v>Trajouce</v>
      </c>
      <c r="AI38" s="32" t="e">
        <f>AF38</f>
        <v>#VALUE!</v>
      </c>
      <c r="AJ38" s="10" t="str">
        <f>AH38</f>
        <v>Trajouce</v>
      </c>
      <c r="AK38" s="32" t="e">
        <f>VLOOKUP(AJ38,X36:AF39,9,FALSE)</f>
        <v>#VALUE!</v>
      </c>
      <c r="AL38" s="30" t="e">
        <f>IF(AK38&lt;=AK36,AJ38,AJ36)</f>
        <v>#VALUE!</v>
      </c>
      <c r="AM38" s="32" t="e">
        <f>VLOOKUP(AL38,X36:AF39,9,FALSE)</f>
        <v>#VALUE!</v>
      </c>
      <c r="AN38" s="10" t="e">
        <f>AL38</f>
        <v>#VALUE!</v>
      </c>
      <c r="AO38" s="32" t="e">
        <f>VLOOKUP(AN38,X36:AF39,9,FALSE)</f>
        <v>#VALUE!</v>
      </c>
      <c r="AP38" s="30" t="e">
        <f>IF(AO38&lt;=AO37,AN38,AN37)</f>
        <v>#VALUE!</v>
      </c>
      <c r="AQ38" s="32" t="e">
        <f>VLOOKUP(AP38,X36:AF39,9,FALSE)</f>
        <v>#VALUE!</v>
      </c>
      <c r="AR38" s="10" t="e">
        <f>AP38</f>
        <v>#VALUE!</v>
      </c>
      <c r="AS38" s="32" t="e">
        <f>VLOOKUP(AR38,X36:AF39,9,FALSE)</f>
        <v>#VALUE!</v>
      </c>
      <c r="AT38" s="30" t="e">
        <f>IF(AS38&gt;=AS39,AR38,AR39)</f>
        <v>#VALUE!</v>
      </c>
      <c r="AU38" s="38" t="e">
        <f>VLOOKUP(AT38,X36:AF39,9,FALSE)</f>
        <v>#VALUE!</v>
      </c>
      <c r="AV38" s="34" t="e">
        <f>AT38</f>
        <v>#VALUE!</v>
      </c>
      <c r="AW38" s="35" t="e">
        <f>AU38</f>
        <v>#VALUE!</v>
      </c>
      <c r="AX38" s="32" t="e">
        <f>VLOOKUP(AV38,X36:AF39,8,FALSE)</f>
        <v>#VALUE!</v>
      </c>
      <c r="AY38" s="10" t="e">
        <f>AV38</f>
        <v>#VALUE!</v>
      </c>
      <c r="AZ38" s="32" t="e">
        <f>VLOOKUP(AY38,X36:AF39,9,FALSE)</f>
        <v>#VALUE!</v>
      </c>
      <c r="BA38" s="32" t="e">
        <f>VLOOKUP(AY38,X36:AF39,8,FALSE)</f>
        <v>#VALUE!</v>
      </c>
      <c r="BB38" s="30" t="e">
        <f>IF(AND(AZ37=AZ38,BA38&gt;BA37),AY37,AY38)</f>
        <v>#VALUE!</v>
      </c>
      <c r="BC38" s="32" t="e">
        <f>VLOOKUP(BB38,X36:AF39,9,FALSE)</f>
        <v>#VALUE!</v>
      </c>
      <c r="BD38" s="32" t="e">
        <f>VLOOKUP(BB38,X36:AF39,8,FALSE)</f>
        <v>#VALUE!</v>
      </c>
      <c r="BE38" s="30" t="e">
        <f>IF(AND(BC38=BC39,BD39&gt;BD38),BB39,BB38)</f>
        <v>#VALUE!</v>
      </c>
      <c r="BF38" s="36" t="e">
        <f>BC38</f>
        <v>#VALUE!</v>
      </c>
      <c r="BG38" s="37" t="e">
        <f>BE38</f>
        <v>#VALUE!</v>
      </c>
      <c r="BI38" s="13" t="e">
        <f>BG38</f>
        <v>#VALUE!</v>
      </c>
      <c r="BJ38" s="26" t="e">
        <f>VLOOKUP(BI38,X36:AF39,2,FALSE)</f>
        <v>#VALUE!</v>
      </c>
      <c r="BK38" s="27" t="e">
        <f>VLOOKUP(BI38,X36:AF39,3,FALSE)</f>
        <v>#VALUE!</v>
      </c>
      <c r="BL38" s="27" t="e">
        <f>VLOOKUP(BI38,X36:AF39,4,FALSE)</f>
        <v>#VALUE!</v>
      </c>
      <c r="BM38" s="27" t="e">
        <f>VLOOKUP(BI38,X36:AF39,5,FALSE)</f>
        <v>#VALUE!</v>
      </c>
      <c r="BN38" s="27" t="e">
        <f>VLOOKUP(BI38,X36:AF39,6,FALSE)</f>
        <v>#VALUE!</v>
      </c>
      <c r="BO38" s="27" t="e">
        <f>VLOOKUP(BI38,X36:AF39,7,FALSE)</f>
        <v>#VALUE!</v>
      </c>
      <c r="BP38" s="27" t="e">
        <f>VLOOKUP(BI38,X36:AF39,8,FALSE)</f>
        <v>#VALUE!</v>
      </c>
      <c r="BQ38" s="27" t="e">
        <f>VLOOKUP(BI38,X36:AF39,9,FALSE)</f>
        <v>#VALUE!</v>
      </c>
      <c r="BR38" s="1" t="e">
        <f>BI38</f>
        <v>#VALUE!</v>
      </c>
      <c r="BS38" s="1" t="e">
        <f>VLOOKUP(BR38,BI36:BQ39,9,FALSE)</f>
        <v>#VALUE!</v>
      </c>
      <c r="BT38" s="1" t="e">
        <f>VLOOKUP(BR38,BI36:BQ39,8,FALSE)</f>
        <v>#VALUE!</v>
      </c>
      <c r="BU38" s="29" t="e">
        <f>IF(AND(BS38=BS39,BT39&gt;BT38),BR39,BR38)</f>
        <v>#VALUE!</v>
      </c>
      <c r="BV38" s="29" t="e">
        <f>VLOOKUP(BU38,BI36:BQ39,9,FALSE)</f>
        <v>#VALUE!</v>
      </c>
      <c r="BW38" s="29" t="e">
        <f>VLOOKUP(BU38,BI36:BQ39,8,FALSE)</f>
        <v>#VALUE!</v>
      </c>
      <c r="BX38" s="28" t="e">
        <f>IF(AND(BV36=BV38,BW38&gt;BW36),BU36,BU38)</f>
        <v>#VALUE!</v>
      </c>
      <c r="BY38" s="1" t="e">
        <f>VLOOKUP(BX38,BI36:BQ39,9,FALSE)</f>
        <v>#VALUE!</v>
      </c>
      <c r="BZ38" s="12" t="e">
        <f>VLOOKUP(BX38,BI36:BQ39,8,FALSE)</f>
        <v>#VALUE!</v>
      </c>
      <c r="CA38" s="1" t="e">
        <f>IF(AND(BY37=BY38,BZ38&gt;BZ37),BX37,BX38)</f>
        <v>#VALUE!</v>
      </c>
      <c r="CB38" s="1" t="e">
        <f>VLOOKUP(CA38,BI36:BQ39,9,FALSE)</f>
        <v>#VALUE!</v>
      </c>
      <c r="CC38" s="1" t="e">
        <f>VLOOKUP(CA38,BI36:BQ39,8,FALSE)</f>
        <v>#VALUE!</v>
      </c>
      <c r="CD38" s="12" t="e">
        <f>VLOOKUP(CA38,BI36:BQ39,6,FALSE)</f>
        <v>#VALUE!</v>
      </c>
      <c r="CE38" s="29" t="e">
        <f>IF(AND(CB38=CB39,CC38=CC39,CD39&gt;CD38),CA39,CA38)</f>
        <v>#VALUE!</v>
      </c>
      <c r="CF38" s="1" t="e">
        <f>VLOOKUP(CE38,BI36:BQ39,9,FALSE)</f>
        <v>#VALUE!</v>
      </c>
      <c r="CG38" s="1" t="e">
        <f>VLOOKUP(CE38,BI36:BQ39,8,FALSE)</f>
        <v>#VALUE!</v>
      </c>
      <c r="CH38" s="1" t="e">
        <f>VLOOKUP(CE38,BI36:BQ39,6,FALSE)</f>
        <v>#VALUE!</v>
      </c>
      <c r="CI38" s="28" t="e">
        <f>IF(AND(CF36=CF38,CG36=CG38,CH38&gt;CH36),CE36,CE38)</f>
        <v>#VALUE!</v>
      </c>
      <c r="CJ38" s="1" t="e">
        <f>VLOOKUP(CI38,BI36:BQ39,9,FALSE)</f>
        <v>#VALUE!</v>
      </c>
      <c r="CK38" s="1" t="e">
        <f>VLOOKUP(CI38,BI36:BQ39,8,FALSE)</f>
        <v>#VALUE!</v>
      </c>
      <c r="CL38" s="1" t="e">
        <f>VLOOKUP(CI38,BI36:BQ39,6,FALSE)</f>
        <v>#VALUE!</v>
      </c>
      <c r="CM38" s="29" t="e">
        <f>IF(AND(CJ37=CJ38,CK37=CK38,CL38&gt;CL37),CI37,CI38)</f>
        <v>#VALUE!</v>
      </c>
      <c r="CN38" s="1" t="e">
        <f>VLOOKUP(CM38,BI36:BQ39,9,FALSE)</f>
        <v>#VALUE!</v>
      </c>
      <c r="CO38" s="1" t="e">
        <f>VLOOKUP(CM38,BI36:BQ39,8,FALSE)</f>
        <v>#VALUE!</v>
      </c>
      <c r="CP38" s="1" t="e">
        <f>VLOOKUP(CM38,BI36:BQ39,6,FALSE)</f>
        <v>#VALUE!</v>
      </c>
      <c r="CQ38" s="13" t="e">
        <f>CM38</f>
        <v>#VALUE!</v>
      </c>
      <c r="CR38" s="26" t="e">
        <f>VLOOKUP(CQ38,$X$36:$AF$39,2,FALSE)</f>
        <v>#VALUE!</v>
      </c>
      <c r="CS38" s="27" t="e">
        <f>VLOOKUP(CQ38,$X$36:$AF$39,3,FALSE)</f>
        <v>#VALUE!</v>
      </c>
      <c r="CT38" s="27" t="e">
        <f>VLOOKUP(CQ38,$X$36:$AF$39,4,FALSE)</f>
        <v>#VALUE!</v>
      </c>
      <c r="CU38" s="27" t="e">
        <f>VLOOKUP(CQ38,$X$36:$AF$39,5,FALSE)</f>
        <v>#VALUE!</v>
      </c>
      <c r="CV38" s="27" t="e">
        <f>VLOOKUP(CQ38,$X$36:$AF$39,6,FALSE)</f>
        <v>#VALUE!</v>
      </c>
      <c r="CW38" s="27" t="e">
        <f>VLOOKUP(CQ38,$X$36:$AF$39,7,FALSE)</f>
        <v>#VALUE!</v>
      </c>
      <c r="CX38" s="27" t="e">
        <f>VLOOKUP(CQ38,$X$36:$AF$39,8,FALSE)</f>
        <v>#VALUE!</v>
      </c>
      <c r="CY38" s="27" t="e">
        <f>VLOOKUP(CQ38,$X$36:$AF$39,9,FALSE)</f>
        <v>#VALUE!</v>
      </c>
      <c r="DA38" s="1" t="e">
        <f>IF(ISNA(VLOOKUP(CQ38,K$6:L$25,1,FALSE))=TRUE,CM39,VLOOKUP(CQ38,K$6:L$25,1,FALSE))</f>
        <v>#VALUE!</v>
      </c>
      <c r="DB38" s="1" t="e">
        <f>IF(ISNA(VLOOKUP(CQ38,K$6:L$25,2,FALSE))=TRUE,CM39,VLOOKUP(CQ38,K$6:L$25,2,FALSE))</f>
        <v>#VALUE!</v>
      </c>
      <c r="DD38" s="1" t="e">
        <f>IF(DD37=CM38,CM37,IF(AND(CR39=CR38,CY39=CY38,DA39=CM39,DB39=CM38),DA39,CM38))</f>
        <v>#VALUE!</v>
      </c>
      <c r="DE38" s="26" t="e">
        <f>VLOOKUP(DD38,$X$36:$AF$39,2,FALSE)</f>
        <v>#VALUE!</v>
      </c>
      <c r="DF38" s="27" t="e">
        <f>VLOOKUP(DD38,$X$36:$AF$39,3,FALSE)</f>
        <v>#VALUE!</v>
      </c>
      <c r="DG38" s="27" t="e">
        <f>VLOOKUP(DD38,$X$36:$AF$39,4,FALSE)</f>
        <v>#VALUE!</v>
      </c>
      <c r="DH38" s="27" t="e">
        <f>VLOOKUP(DD38,$X$36:$AF$39,5,FALSE)</f>
        <v>#VALUE!</v>
      </c>
      <c r="DI38" s="27" t="e">
        <f>VLOOKUP(DD38,$X$36:$AF$39,6,FALSE)</f>
        <v>#VALUE!</v>
      </c>
      <c r="DJ38" s="27" t="e">
        <f>VLOOKUP(DD38,$X$36:$AF$39,7,FALSE)</f>
        <v>#VALUE!</v>
      </c>
      <c r="DK38" s="27" t="e">
        <f>VLOOKUP(DD38,$X$36:$AF$39,8,FALSE)</f>
        <v>#VALUE!</v>
      </c>
      <c r="DL38" s="27" t="e">
        <f>VLOOKUP(DD38,$X$36:$AF$39,9,FALSE)</f>
        <v>#VALUE!</v>
      </c>
    </row>
    <row r="39" spans="2:116" ht="22.5" customHeight="1" x14ac:dyDescent="0.3">
      <c r="B39" s="192">
        <v>34</v>
      </c>
      <c r="C39" s="169">
        <v>45462</v>
      </c>
      <c r="D39" s="170">
        <v>0.75</v>
      </c>
      <c r="E39" s="171" t="s">
        <v>115</v>
      </c>
      <c r="F39" s="142">
        <v>4</v>
      </c>
      <c r="G39" s="142">
        <v>5</v>
      </c>
      <c r="H39" s="172" t="s">
        <v>116</v>
      </c>
      <c r="I39" s="173" t="s">
        <v>80</v>
      </c>
      <c r="J39" s="174" t="s">
        <v>12</v>
      </c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N39" s="206" t="s">
        <v>119</v>
      </c>
      <c r="O39" s="117">
        <v>3</v>
      </c>
      <c r="P39" s="118">
        <v>1</v>
      </c>
      <c r="Q39" s="118">
        <v>0</v>
      </c>
      <c r="R39" s="118">
        <v>2</v>
      </c>
      <c r="S39" s="118">
        <v>10</v>
      </c>
      <c r="T39" s="118">
        <v>12</v>
      </c>
      <c r="U39" s="118">
        <v>-2</v>
      </c>
      <c r="V39" s="119">
        <v>3</v>
      </c>
      <c r="X39" s="4" t="s">
        <v>77</v>
      </c>
      <c r="Y39" s="39" t="e">
        <f>DCOUNT($E$5:$F$29,$F$5,$AA41:$AA41)+DCOUNT($G$5:$H$29,$G$5,$AA41:$AA41)</f>
        <v>#VALUE!</v>
      </c>
      <c r="Z39" s="39">
        <f>COUNTIF($K$6:$K$35,#REF!)</f>
        <v>21</v>
      </c>
      <c r="AA39" s="39" t="e">
        <f>Y39-Z39-AB39</f>
        <v>#VALUE!</v>
      </c>
      <c r="AB39" s="39">
        <f>COUNTIF($L$6:$L$35,#REF!)</f>
        <v>21</v>
      </c>
      <c r="AC39" s="39" t="e">
        <f>DSUM($E$5:$F$29,$F$5,$AA41:$AA41)+DSUM($G$5:$H$29,$G$5,$AA41:$AA41)</f>
        <v>#VALUE!</v>
      </c>
      <c r="AD39" s="39" t="e">
        <f>DSUM($E$5:$G$29,$G$5,$AA41:$AA41)+DSUM($F$5:$H$29,$F$5,$AA41:$AA41)</f>
        <v>#VALUE!</v>
      </c>
      <c r="AE39" s="39" t="e">
        <f>AC39-AD39</f>
        <v>#VALUE!</v>
      </c>
      <c r="AF39" s="40" t="e">
        <f>Z39*3+AA39*1</f>
        <v>#VALUE!</v>
      </c>
      <c r="AH39" s="41" t="str">
        <f>X39</f>
        <v>EFB Algueirão</v>
      </c>
      <c r="AI39" s="42" t="e">
        <f>AF39</f>
        <v>#VALUE!</v>
      </c>
      <c r="AJ39" s="43" t="str">
        <f>AH39</f>
        <v>EFB Algueirão</v>
      </c>
      <c r="AK39" s="42" t="e">
        <f>VLOOKUP(AJ39,X36:AF39,9,FALSE)</f>
        <v>#VALUE!</v>
      </c>
      <c r="AL39" s="43" t="str">
        <f>AJ39</f>
        <v>EFB Algueirão</v>
      </c>
      <c r="AM39" s="42" t="e">
        <f>VLOOKUP(AL39,X36:AF39,9,FALSE)</f>
        <v>#VALUE!</v>
      </c>
      <c r="AN39" s="44" t="e">
        <f>IF(AM39&lt;=AM36,AL39,AL36)</f>
        <v>#VALUE!</v>
      </c>
      <c r="AO39" s="42" t="e">
        <f>VLOOKUP(AN39,X36:AF39,9,FALSE)</f>
        <v>#VALUE!</v>
      </c>
      <c r="AP39" s="43" t="e">
        <f>AN39</f>
        <v>#VALUE!</v>
      </c>
      <c r="AQ39" s="42" t="e">
        <f>VLOOKUP(AP39,X36:AF39,9,FALSE)</f>
        <v>#VALUE!</v>
      </c>
      <c r="AR39" s="44" t="e">
        <f>IF(AQ39&lt;=AQ37,AP39,AP37)</f>
        <v>#VALUE!</v>
      </c>
      <c r="AS39" s="42" t="e">
        <f>VLOOKUP(AR39,X36:AF39,9,FALSE)</f>
        <v>#VALUE!</v>
      </c>
      <c r="AT39" s="44" t="e">
        <f>IF(AS39&lt;=AS38,AR39,AR38)</f>
        <v>#VALUE!</v>
      </c>
      <c r="AU39" s="45" t="e">
        <f>VLOOKUP(AT39,X36:AF39,9,FALSE)</f>
        <v>#VALUE!</v>
      </c>
      <c r="AV39" s="46" t="e">
        <f>AT39</f>
        <v>#VALUE!</v>
      </c>
      <c r="AW39" s="47" t="e">
        <f>AU39</f>
        <v>#VALUE!</v>
      </c>
      <c r="AX39" s="42" t="e">
        <f>VLOOKUP(AV39,X36:AF39,8,FALSE)</f>
        <v>#VALUE!</v>
      </c>
      <c r="AY39" s="43" t="e">
        <f>AV39</f>
        <v>#VALUE!</v>
      </c>
      <c r="AZ39" s="42" t="e">
        <f>VLOOKUP(AY39,X36:AF39,9,FALSE)</f>
        <v>#VALUE!</v>
      </c>
      <c r="BA39" s="42" t="e">
        <f>VLOOKUP(AY39,X36:AF39,8,FALSE)</f>
        <v>#VALUE!</v>
      </c>
      <c r="BB39" s="43" t="e">
        <f>AY39</f>
        <v>#VALUE!</v>
      </c>
      <c r="BC39" s="42" t="e">
        <f>VLOOKUP(BB39,X36:AF39,9,FALSE)</f>
        <v>#VALUE!</v>
      </c>
      <c r="BD39" s="42" t="e">
        <f>VLOOKUP(BB39,X36:AF39,8,FALSE)</f>
        <v>#VALUE!</v>
      </c>
      <c r="BE39" s="44" t="e">
        <f>IF(AND(BC38=BC39,BD39&gt;BD38),BB38,BB39)</f>
        <v>#VALUE!</v>
      </c>
      <c r="BF39" s="48" t="e">
        <f>VLOOKUP(BE39,X36:AF39,9,FALSE)</f>
        <v>#VALUE!</v>
      </c>
      <c r="BG39" s="49" t="e">
        <f>BE39</f>
        <v>#VALUE!</v>
      </c>
      <c r="BI39" s="13" t="e">
        <f>BG39</f>
        <v>#VALUE!</v>
      </c>
      <c r="BJ39" s="26" t="e">
        <f>VLOOKUP(BI39,X36:AF39,2,FALSE)</f>
        <v>#VALUE!</v>
      </c>
      <c r="BK39" s="27" t="e">
        <f>VLOOKUP(BI39,X36:AF39,3,FALSE)</f>
        <v>#VALUE!</v>
      </c>
      <c r="BL39" s="27" t="e">
        <f>VLOOKUP(BI39,X36:AF39,4,FALSE)</f>
        <v>#VALUE!</v>
      </c>
      <c r="BM39" s="27" t="e">
        <f>VLOOKUP(BI39,X36:AF39,5,FALSE)</f>
        <v>#VALUE!</v>
      </c>
      <c r="BN39" s="27" t="e">
        <f>VLOOKUP(BI39,X36:AF39,6,FALSE)</f>
        <v>#VALUE!</v>
      </c>
      <c r="BO39" s="27" t="e">
        <f>VLOOKUP(BI39,X36:AF39,7,FALSE)</f>
        <v>#VALUE!</v>
      </c>
      <c r="BP39" s="27" t="e">
        <f>VLOOKUP(BI39,X36:AF39,8,FALSE)</f>
        <v>#VALUE!</v>
      </c>
      <c r="BQ39" s="27" t="e">
        <f>VLOOKUP(BI39,X36:AF39,9,FALSE)</f>
        <v>#VALUE!</v>
      </c>
      <c r="BR39" s="1" t="e">
        <f>BI39</f>
        <v>#VALUE!</v>
      </c>
      <c r="BS39" s="1" t="e">
        <f>VLOOKUP(BR39,BI36:BQ39,9,FALSE)</f>
        <v>#VALUE!</v>
      </c>
      <c r="BT39" s="1" t="e">
        <f>VLOOKUP(BR39,BI36:BQ39,8,FALSE)</f>
        <v>#VALUE!</v>
      </c>
      <c r="BU39" s="29" t="e">
        <f>IF(AND(BS38=BS39,BT39&gt;BT38),BR38,BR39)</f>
        <v>#VALUE!</v>
      </c>
      <c r="BV39" s="29" t="e">
        <f>VLOOKUP(BU39,BI36:BQ39,9,FALSE)</f>
        <v>#VALUE!</v>
      </c>
      <c r="BW39" s="29" t="e">
        <f>VLOOKUP(BU39,BI36:BQ39,8,FALSE)</f>
        <v>#VALUE!</v>
      </c>
      <c r="BX39" s="29" t="e">
        <f>IF(AND(BV37=BV39,BW39&gt;BW37),BU37,BU39)</f>
        <v>#VALUE!</v>
      </c>
      <c r="BY39" s="1" t="e">
        <f>VLOOKUP(BX39,BI36:BQ39,9,FALSE)</f>
        <v>#VALUE!</v>
      </c>
      <c r="BZ39" s="12" t="e">
        <f>VLOOKUP(BX39,BI36:BQ39,8,FALSE)</f>
        <v>#VALUE!</v>
      </c>
      <c r="CA39" s="30" t="e">
        <f>IF(AND(BY36=BY39,BZ39&gt;BZ36),BX36,BX39)</f>
        <v>#VALUE!</v>
      </c>
      <c r="CB39" s="1" t="e">
        <f>VLOOKUP(CA39,BI36:BQ39,9,FALSE)</f>
        <v>#VALUE!</v>
      </c>
      <c r="CC39" s="1" t="e">
        <f>VLOOKUP(CA39,BI36:BQ39,8,FALSE)</f>
        <v>#VALUE!</v>
      </c>
      <c r="CD39" s="12" t="e">
        <f>VLOOKUP(CA39,BI36:BQ39,6,FALSE)</f>
        <v>#VALUE!</v>
      </c>
      <c r="CE39" s="29" t="e">
        <f>IF(AND(CB38=CB39,CC38=CC39,CD39&gt;CD38),CA38,CA39)</f>
        <v>#VALUE!</v>
      </c>
      <c r="CF39" s="1" t="e">
        <f>VLOOKUP(CE39,BI36:BQ39,9,FALSE)</f>
        <v>#VALUE!</v>
      </c>
      <c r="CG39" s="1" t="e">
        <f>VLOOKUP(CE39,BI36:BQ39,8,FALSE)</f>
        <v>#VALUE!</v>
      </c>
      <c r="CH39" s="1" t="e">
        <f>VLOOKUP(CE39,BI36:BQ39,6,FALSE)</f>
        <v>#VALUE!</v>
      </c>
      <c r="CI39" s="29" t="e">
        <f>IF(AND(CF37=CF39,CG37=CG39,CH39&gt;CH37),CE37,CE39)</f>
        <v>#VALUE!</v>
      </c>
      <c r="CJ39" s="1" t="e">
        <f>VLOOKUP(CI39,BI36:BQ39,9,FALSE)</f>
        <v>#VALUE!</v>
      </c>
      <c r="CK39" s="1" t="e">
        <f>VLOOKUP(CI39,BI36:BQ39,8,FALSE)</f>
        <v>#VALUE!</v>
      </c>
      <c r="CL39" s="1" t="e">
        <f>VLOOKUP(CI39,BI36:BQ39,6,FALSE)</f>
        <v>#VALUE!</v>
      </c>
      <c r="CM39" s="28" t="e">
        <f>IF(AND(CJ36=CJ39,CK36=CK39,CL39&gt;CL36),CI36,CI39)</f>
        <v>#VALUE!</v>
      </c>
      <c r="CN39" s="1" t="e">
        <f>VLOOKUP(CM39,BI36:BQ39,9,FALSE)</f>
        <v>#VALUE!</v>
      </c>
      <c r="CO39" s="1" t="e">
        <f>VLOOKUP(CM39,BI36:BQ39,8,FALSE)</f>
        <v>#VALUE!</v>
      </c>
      <c r="CP39" s="1" t="e">
        <f>VLOOKUP(CM39,BI36:BQ39,6,FALSE)</f>
        <v>#VALUE!</v>
      </c>
      <c r="CQ39" s="13" t="e">
        <f>CM39</f>
        <v>#VALUE!</v>
      </c>
      <c r="CR39" s="26" t="e">
        <f>VLOOKUP(CQ39,$X$36:$AF$39,2,FALSE)</f>
        <v>#VALUE!</v>
      </c>
      <c r="CS39" s="27" t="e">
        <f>VLOOKUP(CQ39,$X$36:$AF$39,3,FALSE)</f>
        <v>#VALUE!</v>
      </c>
      <c r="CT39" s="27" t="e">
        <f>VLOOKUP(CQ39,$X$36:$AF$39,4,FALSE)</f>
        <v>#VALUE!</v>
      </c>
      <c r="CU39" s="27" t="e">
        <f>VLOOKUP(CQ39,$X$36:$AF$39,5,FALSE)</f>
        <v>#VALUE!</v>
      </c>
      <c r="CV39" s="27" t="e">
        <f>VLOOKUP(CQ39,$X$36:$AF$39,6,FALSE)</f>
        <v>#VALUE!</v>
      </c>
      <c r="CW39" s="27" t="e">
        <f>VLOOKUP(CQ39,$X$36:$AF$39,7,FALSE)</f>
        <v>#VALUE!</v>
      </c>
      <c r="CX39" s="27" t="e">
        <f>VLOOKUP(CQ39,$X$36:$AF$39,8,FALSE)</f>
        <v>#VALUE!</v>
      </c>
      <c r="CY39" s="27" t="e">
        <f>VLOOKUP(CQ39,$X$36:$AF$39,9,FALSE)</f>
        <v>#VALUE!</v>
      </c>
      <c r="DA39" s="1" t="e">
        <f>IF(ISNA(VLOOKUP(CQ39,K$6:L$25,1,FALSE))=TRUE,CM39,VLOOKUP(CQ39,K$6:L$25,1,FALSE))</f>
        <v>#VALUE!</v>
      </c>
      <c r="DB39" s="1" t="e">
        <f>IF(ISNA(VLOOKUP(CQ39,K$6:L$25,2,FALSE))=TRUE,CM39,VLOOKUP(CQ39,K$6:L$25,2,FALSE))</f>
        <v>#VALUE!</v>
      </c>
      <c r="DD39" s="1" t="e">
        <f>IF(DD38=CM39,CM38,IF(AND(CR40=CR39,CY40=CY39,DA40=CM40,DB40=CM39),DA40,CM39))</f>
        <v>#VALUE!</v>
      </c>
      <c r="DE39" s="26" t="e">
        <f>VLOOKUP(DD39,$X$36:$AF$39,2,FALSE)</f>
        <v>#VALUE!</v>
      </c>
      <c r="DF39" s="27" t="e">
        <f>VLOOKUP(DD39,$X$36:$AF$39,3,FALSE)</f>
        <v>#VALUE!</v>
      </c>
      <c r="DG39" s="27" t="e">
        <f>VLOOKUP(DD39,$X$36:$AF$39,4,FALSE)</f>
        <v>#VALUE!</v>
      </c>
      <c r="DH39" s="27" t="e">
        <f>VLOOKUP(DD39,$X$36:$AF$39,5,FALSE)</f>
        <v>#VALUE!</v>
      </c>
      <c r="DI39" s="27" t="e">
        <f>VLOOKUP(DD39,$X$36:$AF$39,6,FALSE)</f>
        <v>#VALUE!</v>
      </c>
      <c r="DJ39" s="27" t="e">
        <f>VLOOKUP(DD39,$X$36:$AF$39,7,FALSE)</f>
        <v>#VALUE!</v>
      </c>
      <c r="DK39" s="27" t="e">
        <f>VLOOKUP(DD39,$X$36:$AF$39,8,FALSE)</f>
        <v>#VALUE!</v>
      </c>
      <c r="DL39" s="27" t="e">
        <f>VLOOKUP(DD39,$X$36:$AF$39,9,FALSE)</f>
        <v>#VALUE!</v>
      </c>
    </row>
    <row r="40" spans="2:116" ht="22.5" customHeight="1" x14ac:dyDescent="0.3">
      <c r="B40" s="192">
        <v>35</v>
      </c>
      <c r="C40" s="185">
        <v>45462</v>
      </c>
      <c r="D40" s="186">
        <v>0.75</v>
      </c>
      <c r="E40" s="187" t="s">
        <v>118</v>
      </c>
      <c r="F40" s="188">
        <v>4</v>
      </c>
      <c r="G40" s="188">
        <v>0</v>
      </c>
      <c r="H40" s="189" t="s">
        <v>121</v>
      </c>
      <c r="I40" s="190" t="s">
        <v>93</v>
      </c>
      <c r="J40" s="191" t="s">
        <v>13</v>
      </c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N40" s="168" t="s">
        <v>120</v>
      </c>
      <c r="O40" s="120">
        <v>3</v>
      </c>
      <c r="P40" s="121">
        <v>0</v>
      </c>
      <c r="Q40" s="121">
        <v>0</v>
      </c>
      <c r="R40" s="121">
        <v>3</v>
      </c>
      <c r="S40" s="121">
        <v>2</v>
      </c>
      <c r="T40" s="121">
        <v>33</v>
      </c>
      <c r="U40" s="121">
        <v>-31</v>
      </c>
      <c r="V40" s="122">
        <v>0</v>
      </c>
      <c r="X40" s="110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11"/>
      <c r="AW40" s="112"/>
      <c r="AX40" s="32"/>
      <c r="AY40" s="10"/>
      <c r="AZ40" s="32"/>
      <c r="BA40" s="32"/>
      <c r="BB40" s="10"/>
      <c r="BC40" s="32"/>
      <c r="BD40" s="32"/>
      <c r="BE40" s="30"/>
      <c r="BF40" s="113"/>
      <c r="BG40" s="111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2" customHeight="1" x14ac:dyDescent="0.3">
      <c r="B41" s="193">
        <v>36</v>
      </c>
      <c r="C41" s="197">
        <v>45462</v>
      </c>
      <c r="D41" s="175">
        <v>0.75</v>
      </c>
      <c r="E41" s="176" t="s">
        <v>119</v>
      </c>
      <c r="F41" s="164">
        <v>7</v>
      </c>
      <c r="G41" s="164">
        <v>1</v>
      </c>
      <c r="H41" s="208" t="s">
        <v>120</v>
      </c>
      <c r="I41" s="177" t="s">
        <v>68</v>
      </c>
      <c r="J41" s="178" t="s">
        <v>13</v>
      </c>
      <c r="N41" s="1"/>
      <c r="X41" s="50" t="s">
        <v>72</v>
      </c>
      <c r="Y41" s="50" t="s">
        <v>72</v>
      </c>
      <c r="Z41" s="50" t="s">
        <v>72</v>
      </c>
      <c r="AA41" s="50" t="s">
        <v>72</v>
      </c>
      <c r="AB41" s="15"/>
      <c r="AC41" s="15"/>
      <c r="AD41" s="15"/>
      <c r="AE41" s="15"/>
      <c r="AF41" s="15"/>
    </row>
    <row r="42" spans="2:116" ht="22.2" customHeight="1" x14ac:dyDescent="0.3">
      <c r="B42" s="242" t="s">
        <v>69</v>
      </c>
      <c r="C42" s="243"/>
      <c r="D42" s="243"/>
      <c r="E42" s="243"/>
      <c r="F42" s="243"/>
      <c r="G42" s="243"/>
      <c r="H42" s="243"/>
      <c r="I42" s="243"/>
      <c r="J42" s="244"/>
      <c r="N42" s="198"/>
      <c r="O42" s="199"/>
      <c r="P42" s="200"/>
      <c r="Q42" s="201"/>
      <c r="R42" s="202"/>
      <c r="S42" s="202"/>
      <c r="T42" s="201"/>
      <c r="U42" s="203"/>
      <c r="V42" s="204"/>
    </row>
    <row r="43" spans="2:116" ht="22.2" customHeight="1" x14ac:dyDescent="0.3">
      <c r="B43" s="224" t="s">
        <v>14</v>
      </c>
      <c r="C43" s="225"/>
      <c r="D43" s="225"/>
      <c r="E43" s="225"/>
      <c r="F43" s="225"/>
      <c r="G43" s="225"/>
      <c r="H43" s="225"/>
      <c r="I43" s="225"/>
      <c r="J43" s="226"/>
      <c r="K43" s="6" t="str">
        <f>IF(F68&lt;&gt;"",IF(F68&gt;G68,E68,IF(G68&gt;F68,H68,"Empate")),"")</f>
        <v>CASCAIS</v>
      </c>
      <c r="L43" s="6" t="str">
        <f>IF(F68&lt;&gt;"",IF(F68&lt;G68,E68,IF(G68&lt;F68,H68,"Empate")),"")</f>
        <v>CARCAVELOS</v>
      </c>
      <c r="N43" s="1"/>
    </row>
    <row r="44" spans="2:116" ht="22.2" customHeight="1" x14ac:dyDescent="0.3">
      <c r="B44" s="96">
        <v>37</v>
      </c>
      <c r="C44" s="97">
        <v>45463</v>
      </c>
      <c r="D44" s="98">
        <v>0.75</v>
      </c>
      <c r="E44" s="151" t="s">
        <v>98</v>
      </c>
      <c r="F44" s="152">
        <v>6</v>
      </c>
      <c r="G44" s="152">
        <v>1</v>
      </c>
      <c r="H44" s="153" t="s">
        <v>121</v>
      </c>
      <c r="I44" s="149" t="s">
        <v>90</v>
      </c>
      <c r="J44" s="5"/>
      <c r="K44" s="6" t="str">
        <f>IF(F69&lt;&gt;"",IF(F69&gt;G69,E69,IF(G69&gt;F69,H69,"Empate")),"")</f>
        <v>Empate</v>
      </c>
      <c r="L44" s="6" t="str">
        <f>IF(F69&lt;&gt;"",IF(F69&lt;G69,E69,IF(G69&lt;F69,H69,"Empate")),"")</f>
        <v>Empate</v>
      </c>
      <c r="N44" s="1"/>
    </row>
    <row r="45" spans="2:116" ht="22.2" customHeight="1" x14ac:dyDescent="0.3">
      <c r="B45" s="96">
        <v>38</v>
      </c>
      <c r="C45" s="97">
        <v>45463</v>
      </c>
      <c r="D45" s="98">
        <v>0.75</v>
      </c>
      <c r="E45" s="154" t="s">
        <v>103</v>
      </c>
      <c r="F45" s="3">
        <v>6</v>
      </c>
      <c r="G45" s="3">
        <v>2</v>
      </c>
      <c r="H45" s="155" t="s">
        <v>112</v>
      </c>
      <c r="I45" s="149" t="s">
        <v>92</v>
      </c>
      <c r="J45" s="5"/>
      <c r="K45" s="6" t="str">
        <f>IF(F70&lt;&gt;"",IF(F70&gt;G70,E70,IF(G70&gt;F70,H70,"Empate")),"")</f>
        <v>BOBADELENSE</v>
      </c>
      <c r="L45" s="6" t="str">
        <f>IF(F70&lt;&gt;"",IF(F70&lt;G70,E70,IF(G70&lt;F70,H70,"Empate")),"")</f>
        <v>TIRES</v>
      </c>
    </row>
    <row r="46" spans="2:116" ht="22.2" customHeight="1" x14ac:dyDescent="0.3">
      <c r="B46" s="96">
        <v>39</v>
      </c>
      <c r="C46" s="97">
        <v>45463</v>
      </c>
      <c r="D46" s="98">
        <v>0.75</v>
      </c>
      <c r="E46" s="154" t="s">
        <v>106</v>
      </c>
      <c r="F46" s="3">
        <v>2</v>
      </c>
      <c r="G46" s="3">
        <v>2</v>
      </c>
      <c r="H46" s="155" t="s">
        <v>128</v>
      </c>
      <c r="I46" s="149" t="s">
        <v>61</v>
      </c>
      <c r="J46" s="5" t="s">
        <v>131</v>
      </c>
      <c r="K46" s="6" t="str">
        <f>IF(F71&lt;&gt;"",IF(F71&gt;G71,E71,IF(G71&gt;F71,H71,"Empate")),"")</f>
        <v>SINTRENSE "A"</v>
      </c>
      <c r="L46" s="6" t="str">
        <f>IF(F71&lt;&gt;"",IF(F71&lt;G71,E71,IF(G71&lt;F71,H71,"Empate")),"")</f>
        <v>FONTAINHAS</v>
      </c>
    </row>
    <row r="47" spans="2:116" ht="22.2" customHeight="1" x14ac:dyDescent="0.3">
      <c r="B47" s="96">
        <v>40</v>
      </c>
      <c r="C47" s="97">
        <v>45463</v>
      </c>
      <c r="D47" s="98">
        <v>0.75</v>
      </c>
      <c r="E47" s="154" t="s">
        <v>116</v>
      </c>
      <c r="F47" s="3">
        <v>3</v>
      </c>
      <c r="G47" s="3">
        <v>3</v>
      </c>
      <c r="H47" s="156" t="s">
        <v>118</v>
      </c>
      <c r="I47" s="149" t="s">
        <v>62</v>
      </c>
      <c r="J47" s="5" t="s">
        <v>132</v>
      </c>
    </row>
    <row r="48" spans="2:116" ht="22.2" customHeight="1" x14ac:dyDescent="0.3">
      <c r="B48" s="227" t="s">
        <v>15</v>
      </c>
      <c r="C48" s="228"/>
      <c r="D48" s="228"/>
      <c r="E48" s="228"/>
      <c r="F48" s="228"/>
      <c r="G48" s="228"/>
      <c r="H48" s="228"/>
      <c r="I48" s="228"/>
      <c r="J48" s="229"/>
      <c r="K48" s="6" t="str">
        <f>IF(F73&lt;&gt;"",IF(F73&gt;G73,E73,IF(G73&gt;F73,H73,"Empate")),"")</f>
        <v>CASCAIS</v>
      </c>
      <c r="L48" s="6" t="str">
        <f>IF(F73&lt;&gt;"",IF(F73&lt;G73,E73,IF(G73&lt;F73,H73,"Empate")),"")</f>
        <v>BOBADELENSE</v>
      </c>
    </row>
    <row r="49" spans="2:122" ht="22.2" customHeight="1" x14ac:dyDescent="0.3">
      <c r="B49" s="96">
        <v>49</v>
      </c>
      <c r="C49" s="97">
        <v>45464</v>
      </c>
      <c r="D49" s="98">
        <v>0.75</v>
      </c>
      <c r="E49" s="151" t="s">
        <v>98</v>
      </c>
      <c r="F49" s="3">
        <v>6</v>
      </c>
      <c r="G49" s="3">
        <v>0</v>
      </c>
      <c r="H49" s="154" t="s">
        <v>106</v>
      </c>
      <c r="I49" s="149" t="s">
        <v>61</v>
      </c>
      <c r="J49" s="5"/>
      <c r="K49" s="6" t="str">
        <f>IF(F74&lt;&gt;"",IF(F74&gt;G74,E74,IF(G74&gt;F74,H74,"Empate")),"")</f>
        <v>SINTRENSE "A"</v>
      </c>
      <c r="L49" s="6" t="str">
        <f>IF(F74&lt;&gt;"",IF(F74&lt;G74,E74,IF(G74&lt;F74,H74,"Empate")),"")</f>
        <v>SINTRENSE "B"</v>
      </c>
    </row>
    <row r="50" spans="2:122" ht="22.2" customHeight="1" x14ac:dyDescent="0.3">
      <c r="B50" s="96">
        <v>50</v>
      </c>
      <c r="C50" s="97">
        <v>45464</v>
      </c>
      <c r="D50" s="98">
        <v>0.75</v>
      </c>
      <c r="E50" s="154" t="s">
        <v>103</v>
      </c>
      <c r="F50" s="3">
        <v>5</v>
      </c>
      <c r="G50" s="3">
        <v>1</v>
      </c>
      <c r="H50" s="154" t="s">
        <v>116</v>
      </c>
      <c r="I50" s="149" t="s">
        <v>62</v>
      </c>
      <c r="J50" s="5"/>
    </row>
    <row r="51" spans="2:122" ht="22.2" customHeight="1" x14ac:dyDescent="0.3">
      <c r="B51" s="227" t="s">
        <v>16</v>
      </c>
      <c r="C51" s="228"/>
      <c r="D51" s="228"/>
      <c r="E51" s="228"/>
      <c r="F51" s="228"/>
      <c r="G51" s="228"/>
      <c r="H51" s="228"/>
      <c r="I51" s="228"/>
      <c r="J51" s="229"/>
      <c r="K51" s="6" t="str">
        <f>IF(F76&lt;&gt;"",IF(F76&gt;G76,E76,IF(G76&gt;F76,H76,"Empate")),"")</f>
        <v>SINTRENSE "A"</v>
      </c>
      <c r="L51" s="6" t="str">
        <f>IF(F76&lt;&gt;"",IF(F76&lt;G76,E76,IF(G76&lt;F76,H76,"Empate")),"")</f>
        <v>CASCAIS</v>
      </c>
    </row>
    <row r="52" spans="2:122" ht="22.2" customHeight="1" x14ac:dyDescent="0.3">
      <c r="B52" s="101">
        <v>57</v>
      </c>
      <c r="C52" s="102">
        <v>45465</v>
      </c>
      <c r="D52" s="103">
        <v>0.4375</v>
      </c>
      <c r="E52" s="155" t="s">
        <v>98</v>
      </c>
      <c r="F52" s="104">
        <v>3</v>
      </c>
      <c r="G52" s="104">
        <v>4</v>
      </c>
      <c r="H52" s="154" t="s">
        <v>103</v>
      </c>
      <c r="I52" s="150" t="s">
        <v>90</v>
      </c>
      <c r="J52" s="105"/>
      <c r="K52" s="6"/>
      <c r="L52" s="6"/>
    </row>
    <row r="53" spans="2:122" ht="22.2" customHeight="1" x14ac:dyDescent="0.3">
      <c r="B53" s="157"/>
      <c r="C53" s="158"/>
      <c r="D53" s="158"/>
      <c r="E53" s="159"/>
      <c r="F53" s="160" t="s">
        <v>75</v>
      </c>
      <c r="G53" s="106"/>
      <c r="H53" s="107" t="s">
        <v>103</v>
      </c>
      <c r="I53" s="106"/>
      <c r="J53" s="108"/>
    </row>
    <row r="54" spans="2:122" ht="22.2" customHeight="1" x14ac:dyDescent="0.3">
      <c r="B54" s="230" t="s">
        <v>70</v>
      </c>
      <c r="C54" s="231"/>
      <c r="D54" s="231"/>
      <c r="E54" s="231"/>
      <c r="F54" s="231"/>
      <c r="G54" s="231"/>
      <c r="H54" s="231"/>
      <c r="I54" s="231"/>
      <c r="J54" s="232"/>
    </row>
    <row r="55" spans="2:122" ht="22.2" customHeight="1" x14ac:dyDescent="0.3">
      <c r="B55" s="224" t="s">
        <v>14</v>
      </c>
      <c r="C55" s="225"/>
      <c r="D55" s="225"/>
      <c r="E55" s="225"/>
      <c r="F55" s="225"/>
      <c r="G55" s="225"/>
      <c r="H55" s="225"/>
      <c r="I55" s="225"/>
      <c r="J55" s="226"/>
    </row>
    <row r="56" spans="2:122" ht="22.2" customHeight="1" x14ac:dyDescent="0.3">
      <c r="B56" s="96">
        <v>41</v>
      </c>
      <c r="C56" s="97">
        <v>45463</v>
      </c>
      <c r="D56" s="98">
        <v>0.75</v>
      </c>
      <c r="E56" s="151" t="s">
        <v>99</v>
      </c>
      <c r="F56" s="152">
        <v>0</v>
      </c>
      <c r="G56" s="152">
        <v>2</v>
      </c>
      <c r="H56" s="153" t="s">
        <v>109</v>
      </c>
      <c r="I56" s="149" t="s">
        <v>80</v>
      </c>
      <c r="J56" s="5"/>
    </row>
    <row r="57" spans="2:122" ht="22.2" customHeight="1" x14ac:dyDescent="0.3">
      <c r="B57" s="96">
        <v>42</v>
      </c>
      <c r="C57" s="97">
        <v>45463</v>
      </c>
      <c r="D57" s="98">
        <v>0.75</v>
      </c>
      <c r="E57" s="154" t="s">
        <v>102</v>
      </c>
      <c r="F57" s="3">
        <v>4</v>
      </c>
      <c r="G57" s="3">
        <v>3</v>
      </c>
      <c r="H57" s="155" t="s">
        <v>100</v>
      </c>
      <c r="I57" s="149" t="s">
        <v>124</v>
      </c>
      <c r="J57" s="5"/>
      <c r="N57" s="1"/>
    </row>
    <row r="58" spans="2:122" ht="22.2" customHeight="1" x14ac:dyDescent="0.3">
      <c r="B58" s="96">
        <v>43</v>
      </c>
      <c r="C58" s="97">
        <v>45463</v>
      </c>
      <c r="D58" s="98">
        <v>0.75</v>
      </c>
      <c r="E58" s="154" t="s">
        <v>107</v>
      </c>
      <c r="F58" s="3">
        <v>1</v>
      </c>
      <c r="G58" s="3">
        <v>4</v>
      </c>
      <c r="H58" s="153" t="s">
        <v>119</v>
      </c>
      <c r="I58" s="149" t="s">
        <v>63</v>
      </c>
      <c r="J58" s="5"/>
      <c r="N58" s="1"/>
    </row>
    <row r="59" spans="2:122" ht="22.2" customHeight="1" x14ac:dyDescent="0.3">
      <c r="B59" s="96">
        <v>44</v>
      </c>
      <c r="C59" s="97">
        <v>45463</v>
      </c>
      <c r="D59" s="98">
        <v>0.75</v>
      </c>
      <c r="E59" s="154" t="s">
        <v>129</v>
      </c>
      <c r="F59" s="3">
        <v>8</v>
      </c>
      <c r="G59" s="3">
        <v>3</v>
      </c>
      <c r="H59" s="156" t="s">
        <v>117</v>
      </c>
      <c r="I59" s="149" t="s">
        <v>125</v>
      </c>
      <c r="J59" s="161"/>
    </row>
    <row r="60" spans="2:122" ht="22.2" customHeight="1" x14ac:dyDescent="0.3">
      <c r="B60" s="227" t="s">
        <v>15</v>
      </c>
      <c r="C60" s="228"/>
      <c r="D60" s="228"/>
      <c r="E60" s="228"/>
      <c r="F60" s="228"/>
      <c r="G60" s="228"/>
      <c r="H60" s="228"/>
      <c r="I60" s="228"/>
      <c r="J60" s="229"/>
    </row>
    <row r="61" spans="2:122" ht="22.2" customHeight="1" x14ac:dyDescent="0.3">
      <c r="B61" s="96">
        <v>51</v>
      </c>
      <c r="C61" s="97">
        <v>45464</v>
      </c>
      <c r="D61" s="98">
        <v>0.69791666666666663</v>
      </c>
      <c r="E61" s="151" t="s">
        <v>109</v>
      </c>
      <c r="F61" s="3">
        <v>6</v>
      </c>
      <c r="G61" s="3">
        <v>2</v>
      </c>
      <c r="H61" s="154" t="s">
        <v>119</v>
      </c>
      <c r="I61" s="149" t="s">
        <v>63</v>
      </c>
      <c r="J61" s="5"/>
    </row>
    <row r="62" spans="2:122" ht="22.2" customHeight="1" x14ac:dyDescent="0.3">
      <c r="B62" s="96">
        <v>52</v>
      </c>
      <c r="C62" s="97">
        <v>45464</v>
      </c>
      <c r="D62" s="98">
        <v>0.69791666666666663</v>
      </c>
      <c r="E62" s="156" t="s">
        <v>102</v>
      </c>
      <c r="F62" s="3">
        <v>3</v>
      </c>
      <c r="G62" s="3">
        <v>9</v>
      </c>
      <c r="H62" s="154" t="s">
        <v>115</v>
      </c>
      <c r="I62" s="149" t="s">
        <v>125</v>
      </c>
      <c r="J62" s="5"/>
    </row>
    <row r="63" spans="2:122" ht="22.2" customHeight="1" x14ac:dyDescent="0.3">
      <c r="B63" s="227" t="s">
        <v>16</v>
      </c>
      <c r="C63" s="228"/>
      <c r="D63" s="228"/>
      <c r="E63" s="228"/>
      <c r="F63" s="228"/>
      <c r="G63" s="228"/>
      <c r="H63" s="228"/>
      <c r="I63" s="228"/>
      <c r="J63" s="229"/>
      <c r="Z63" s="52" t="s">
        <v>17</v>
      </c>
      <c r="AA63" s="52" t="s">
        <v>18</v>
      </c>
      <c r="AB63" s="52" t="s">
        <v>12</v>
      </c>
      <c r="AC63" s="52" t="s">
        <v>11</v>
      </c>
      <c r="AD63" s="52" t="s">
        <v>3</v>
      </c>
      <c r="AE63" s="52" t="s">
        <v>4</v>
      </c>
      <c r="AF63" s="52" t="s">
        <v>19</v>
      </c>
      <c r="AG63" s="52" t="s">
        <v>20</v>
      </c>
      <c r="CG63" s="11" t="s">
        <v>17</v>
      </c>
      <c r="CH63" s="11" t="s">
        <v>18</v>
      </c>
      <c r="CI63" s="11" t="s">
        <v>12</v>
      </c>
      <c r="CJ63" s="11" t="s">
        <v>11</v>
      </c>
      <c r="CK63" s="11" t="s">
        <v>3</v>
      </c>
      <c r="CL63" s="11" t="s">
        <v>4</v>
      </c>
      <c r="CM63" s="11" t="s">
        <v>19</v>
      </c>
      <c r="CN63" s="11" t="s">
        <v>20</v>
      </c>
      <c r="DK63" s="11" t="s">
        <v>17</v>
      </c>
      <c r="DL63" s="11" t="s">
        <v>18</v>
      </c>
      <c r="DM63" s="11" t="s">
        <v>12</v>
      </c>
      <c r="DN63" s="11" t="s">
        <v>11</v>
      </c>
      <c r="DO63" s="11" t="s">
        <v>3</v>
      </c>
      <c r="DP63" s="11" t="s">
        <v>4</v>
      </c>
      <c r="DQ63" s="11" t="s">
        <v>19</v>
      </c>
      <c r="DR63" s="11" t="s">
        <v>20</v>
      </c>
    </row>
    <row r="64" spans="2:122" ht="22.2" customHeight="1" x14ac:dyDescent="0.2">
      <c r="B64" s="101">
        <v>56</v>
      </c>
      <c r="C64" s="102">
        <v>45464</v>
      </c>
      <c r="D64" s="103">
        <v>0.80208333333333337</v>
      </c>
      <c r="E64" s="154" t="s">
        <v>109</v>
      </c>
      <c r="F64" s="104">
        <v>1</v>
      </c>
      <c r="G64" s="104">
        <v>8</v>
      </c>
      <c r="H64" s="154" t="s">
        <v>115</v>
      </c>
      <c r="I64" s="150" t="s">
        <v>63</v>
      </c>
      <c r="J64" s="105"/>
      <c r="X64" s="77" t="s">
        <v>8</v>
      </c>
      <c r="Y64" s="65" t="str">
        <f t="shared" ref="Y64:AG64" si="2">N9</f>
        <v>CENTRAL 32</v>
      </c>
      <c r="Z64" s="65">
        <f t="shared" si="2"/>
        <v>3</v>
      </c>
      <c r="AA64" s="65">
        <f t="shared" si="2"/>
        <v>1</v>
      </c>
      <c r="AB64" s="65">
        <f t="shared" si="2"/>
        <v>0</v>
      </c>
      <c r="AC64" s="65">
        <f t="shared" si="2"/>
        <v>2</v>
      </c>
      <c r="AD64" s="65">
        <f t="shared" si="2"/>
        <v>8</v>
      </c>
      <c r="AE64" s="65">
        <f t="shared" si="2"/>
        <v>7</v>
      </c>
      <c r="AF64" s="65">
        <f t="shared" si="2"/>
        <v>1</v>
      </c>
      <c r="AG64" s="65">
        <f t="shared" si="2"/>
        <v>3</v>
      </c>
      <c r="AH64" s="1" t="str">
        <f t="shared" ref="AH64:AH69" si="3">Y64</f>
        <v>CENTRAL 32</v>
      </c>
      <c r="AI64" s="1">
        <f t="shared" ref="AI64:AJ69" si="4">AG64</f>
        <v>3</v>
      </c>
      <c r="AJ64" s="72" t="str">
        <f>IF(AI64&gt;=AI65,AH64,AH65)</f>
        <v>CENTRAL 32</v>
      </c>
      <c r="AK64" s="32">
        <f t="shared" ref="AK64:AK69" si="5">VLOOKUP(AJ64,$Y$64:$AG$69,9,FALSE)</f>
        <v>3</v>
      </c>
      <c r="AL64" s="71" t="str">
        <f>IF(AK64&gt;=AK66,AJ64,AJ66)</f>
        <v>BLESS ACADEMY</v>
      </c>
      <c r="AM64" s="32">
        <f t="shared" ref="AM64:AM69" si="6">VLOOKUP(AL64,$Y$64:$AG$69,9,FALSE)</f>
        <v>6</v>
      </c>
      <c r="AN64" s="71" t="str">
        <f>IF(AM64&gt;=AM67,AL64,AL67)</f>
        <v>BLESS ACADEMY</v>
      </c>
      <c r="AO64" s="32">
        <f t="shared" ref="AO64:AO69" si="7">VLOOKUP(AN64,$Y$64:$AG$69,9,FALSE)</f>
        <v>6</v>
      </c>
      <c r="AP64" s="71" t="e">
        <f>IF(AO64&gt;=AO68,AN64,AN68)</f>
        <v>#REF!</v>
      </c>
      <c r="AQ64" s="32" t="e">
        <f t="shared" ref="AQ64:AQ69" si="8">VLOOKUP(AP64,$Y$64:$AG$69,9,FALSE)</f>
        <v>#REF!</v>
      </c>
      <c r="AR64" s="71" t="e">
        <f>IF(AQ64&gt;=AQ69,AP64,AP69)</f>
        <v>#REF!</v>
      </c>
      <c r="AS64" s="32" t="e">
        <f t="shared" ref="AS64:AS69" si="9">VLOOKUP(AR64,$Y$64:$AG$69,9,FALSE)</f>
        <v>#REF!</v>
      </c>
      <c r="BN64" s="73" t="e">
        <f>AR64</f>
        <v>#REF!</v>
      </c>
      <c r="BO64" s="73" t="e">
        <f>AS64</f>
        <v>#REF!</v>
      </c>
      <c r="BP64" s="1" t="e">
        <f t="shared" ref="BP64:BP69" si="10">VLOOKUP(BN64,$Y$64:$AG$69,8,FALSE)</f>
        <v>#REF!</v>
      </c>
      <c r="BQ64" s="71" t="e">
        <f>IF(AND(BO64=BO65,BP65&gt;BP64),BN65,BN64)</f>
        <v>#REF!</v>
      </c>
      <c r="CD64" s="73" t="e">
        <f>BO64</f>
        <v>#REF!</v>
      </c>
      <c r="CE64" s="73" t="e">
        <f>BQ64</f>
        <v>#REF!</v>
      </c>
      <c r="CF64" s="75" t="e">
        <f>CE64</f>
        <v>#REF!</v>
      </c>
      <c r="CG64" s="75" t="e">
        <f t="shared" ref="CG64:CG69" si="11">VLOOKUP($CE64,$Y$64:$AG$69,2,FALSE)</f>
        <v>#REF!</v>
      </c>
      <c r="CH64" s="75" t="e">
        <f t="shared" ref="CH64:CH69" si="12">VLOOKUP($CE64,$Y$64:$AG$69,3,FALSE)</f>
        <v>#REF!</v>
      </c>
      <c r="CI64" s="75" t="e">
        <f t="shared" ref="CI64:CI69" si="13">VLOOKUP($CE64,$Y$64:$AG$69,4,FALSE)</f>
        <v>#REF!</v>
      </c>
      <c r="CJ64" s="75" t="e">
        <f t="shared" ref="CJ64:CJ69" si="14">VLOOKUP($CE64,$Y$64:$AG$69,5,FALSE)</f>
        <v>#REF!</v>
      </c>
      <c r="CK64" s="75" t="e">
        <f t="shared" ref="CK64:CK69" si="15">VLOOKUP($CE64,$Y$64:$AG$69,6,FALSE)</f>
        <v>#REF!</v>
      </c>
      <c r="CL64" s="75" t="e">
        <f t="shared" ref="CL64:CL69" si="16">VLOOKUP($CE64,$Y$64:$AG$69,7,FALSE)</f>
        <v>#REF!</v>
      </c>
      <c r="CM64" s="75" t="e">
        <f t="shared" ref="CM64:CM69" si="17">VLOOKUP($CE64,$Y$64:$AG$69,8,FALSE)</f>
        <v>#REF!</v>
      </c>
      <c r="CN64" s="75" t="e">
        <f t="shared" ref="CN64:CN69" si="18">VLOOKUP($CE64,$Y$64:$AG$69,9,FALSE)</f>
        <v>#REF!</v>
      </c>
      <c r="CO64" s="73" t="e">
        <f>CF64</f>
        <v>#REF!</v>
      </c>
      <c r="CP64" s="73" t="e">
        <f t="shared" ref="CP64:CP69" si="19">VLOOKUP(CO64,$Y$64:$AG$69,9,FALSE)</f>
        <v>#REF!</v>
      </c>
      <c r="CQ64" s="73" t="e">
        <f t="shared" ref="CQ64:CQ69" si="20">VLOOKUP(CO64,$Y$64:$AG$69,8,FALSE)</f>
        <v>#REF!</v>
      </c>
      <c r="CR64" s="73" t="e">
        <f t="shared" ref="CR64:CR69" si="21">VLOOKUP(CO64,$Y$64:$AG$69,6,FALSE)</f>
        <v>#REF!</v>
      </c>
      <c r="CS64" s="30" t="e">
        <f>IF(AND(CP64=CP65,CQ64=CQ65,CR65&gt;CR64),CO65,CO64)</f>
        <v>#REF!</v>
      </c>
      <c r="CT64" s="1" t="e">
        <f t="shared" ref="CT64:CT69" si="22">VLOOKUP(CS64,$Y$64:$AG$69,9,FALSE)</f>
        <v>#REF!</v>
      </c>
      <c r="CU64" s="1" t="e">
        <f t="shared" ref="CU64:CU69" si="23">VLOOKUP(CS64,$Y$64:$AG$69,8,FALSE)</f>
        <v>#REF!</v>
      </c>
      <c r="CV64" s="1" t="e">
        <f t="shared" ref="CV64:CV69" si="24">VLOOKUP(CS64,$Y$64:$AG$69,6,FALSE)</f>
        <v>#REF!</v>
      </c>
      <c r="CW64" s="28" t="e">
        <f>IF(AND(CT64=CT66,CU64=CU66,CV66&gt;CV64),CS66,CS64)</f>
        <v>#REF!</v>
      </c>
      <c r="CX64" s="1" t="e">
        <f t="shared" ref="CX64:CX69" si="25">VLOOKUP(CW64,$Y$64:$AG$69,9,FALSE)</f>
        <v>#REF!</v>
      </c>
      <c r="CY64" s="1" t="e">
        <f t="shared" ref="CY64:CY69" si="26">VLOOKUP(CW64,$Y$64:$AG$69,8,FALSE)</f>
        <v>#REF!</v>
      </c>
      <c r="CZ64" s="1" t="e">
        <f t="shared" ref="CZ64:CZ69" si="27">VLOOKUP(CW64,$Y$64:$AG$69,6,FALSE)</f>
        <v>#REF!</v>
      </c>
      <c r="DA64" s="30" t="e">
        <f>IF(AND(CX64=CX65,CY64=CY65,CZ65&gt;CZ64),CW65,CW64)</f>
        <v>#REF!</v>
      </c>
      <c r="DJ64" s="75" t="e">
        <f>DA64</f>
        <v>#REF!</v>
      </c>
      <c r="DK64" s="75" t="e">
        <f t="shared" ref="DK64:DK69" si="28">VLOOKUP($DJ64,$Y$64:$AG$69,2,FALSE)</f>
        <v>#REF!</v>
      </c>
      <c r="DL64" s="75" t="e">
        <f t="shared" ref="DL64:DL69" si="29">VLOOKUP($DJ64,$Y$64:$AG$69,3,FALSE)</f>
        <v>#REF!</v>
      </c>
      <c r="DM64" s="75" t="e">
        <f t="shared" ref="DM64:DM69" si="30">VLOOKUP($DJ64,$Y$64:$AG$69,4,FALSE)</f>
        <v>#REF!</v>
      </c>
      <c r="DN64" s="75" t="e">
        <f t="shared" ref="DN64:DN69" si="31">VLOOKUP($DJ64,$Y$64:$AG$69,5,FALSE)</f>
        <v>#REF!</v>
      </c>
      <c r="DO64" s="75" t="e">
        <f t="shared" ref="DO64:DO69" si="32">VLOOKUP($DJ64,$Y$64:$AG$69,6,FALSE)</f>
        <v>#REF!</v>
      </c>
      <c r="DP64" s="75" t="e">
        <f t="shared" ref="DP64:DP69" si="33">VLOOKUP($DJ64,$Y$64:$AG$69,7,FALSE)</f>
        <v>#REF!</v>
      </c>
      <c r="DQ64" s="75" t="e">
        <f t="shared" ref="DQ64:DQ69" si="34">VLOOKUP($DJ64,$Y$64:$AG$69,8,FALSE)</f>
        <v>#REF!</v>
      </c>
      <c r="DR64" s="75" t="e">
        <f t="shared" ref="DR64:DR69" si="35">VLOOKUP($DJ64,$Y$64:$AG$69,9,FALSE)</f>
        <v>#REF!</v>
      </c>
    </row>
    <row r="65" spans="2:122" ht="22.2" customHeight="1" x14ac:dyDescent="0.2">
      <c r="B65" s="157"/>
      <c r="C65" s="158"/>
      <c r="D65" s="158"/>
      <c r="E65" s="159"/>
      <c r="F65" s="160" t="s">
        <v>74</v>
      </c>
      <c r="G65" s="106"/>
      <c r="H65" s="107" t="str">
        <f>IF(F64&lt;&gt;"",IF(F64&gt;G64,E64,IF(G64&gt;F64,H64,"Empate")),"")</f>
        <v>EF BENFICA ESTÁDIO</v>
      </c>
      <c r="I65" s="106"/>
      <c r="J65" s="108"/>
      <c r="X65" s="77" t="s">
        <v>9</v>
      </c>
      <c r="Y65" s="65" t="str">
        <f t="shared" ref="Y65:AG65" si="36">N15</f>
        <v>CASCAIS</v>
      </c>
      <c r="Z65" s="65">
        <f t="shared" si="36"/>
        <v>3</v>
      </c>
      <c r="AA65" s="65">
        <f t="shared" si="36"/>
        <v>1</v>
      </c>
      <c r="AB65" s="65">
        <f t="shared" si="36"/>
        <v>0</v>
      </c>
      <c r="AC65" s="65">
        <f t="shared" si="36"/>
        <v>2</v>
      </c>
      <c r="AD65" s="65">
        <f t="shared" si="36"/>
        <v>3</v>
      </c>
      <c r="AE65" s="65">
        <f t="shared" si="36"/>
        <v>12</v>
      </c>
      <c r="AF65" s="65">
        <f t="shared" si="36"/>
        <v>-9</v>
      </c>
      <c r="AG65" s="65">
        <f t="shared" si="36"/>
        <v>3</v>
      </c>
      <c r="AH65" s="1" t="str">
        <f t="shared" si="3"/>
        <v>CASCAIS</v>
      </c>
      <c r="AI65" s="1">
        <f t="shared" si="4"/>
        <v>3</v>
      </c>
      <c r="AJ65" s="2" t="str">
        <f>IF(AI65&lt;=AI64,AH65,AH64)</f>
        <v>CASCAIS</v>
      </c>
      <c r="AK65" s="32">
        <f t="shared" si="5"/>
        <v>3</v>
      </c>
      <c r="AL65" s="1" t="str">
        <f>AJ65</f>
        <v>CASCAIS</v>
      </c>
      <c r="AM65" s="32">
        <f t="shared" si="6"/>
        <v>3</v>
      </c>
      <c r="AN65" s="1" t="str">
        <f>AL65</f>
        <v>CASCAIS</v>
      </c>
      <c r="AO65" s="32">
        <f t="shared" si="7"/>
        <v>3</v>
      </c>
      <c r="AP65" s="1" t="str">
        <f>AN65</f>
        <v>CASCAIS</v>
      </c>
      <c r="AQ65" s="32">
        <f t="shared" si="8"/>
        <v>3</v>
      </c>
      <c r="AR65" s="1" t="str">
        <f>AP65</f>
        <v>CASCAIS</v>
      </c>
      <c r="AS65" s="32">
        <f t="shared" si="9"/>
        <v>3</v>
      </c>
      <c r="AT65" s="71" t="str">
        <f>IF(AS65&gt;=AS66,AR65,AR66)</f>
        <v>CASCAIS</v>
      </c>
      <c r="AU65" s="32">
        <f>VLOOKUP(AT65,$Y$64:$AG$69,9,FALSE)</f>
        <v>3</v>
      </c>
      <c r="AV65" s="71" t="str">
        <f>IF(AU65&gt;=AU67,AT65,AT67)</f>
        <v>CASCAIS</v>
      </c>
      <c r="AW65" s="32">
        <f>VLOOKUP(AV65,$Y$64:$AG$69,9,FALSE)</f>
        <v>3</v>
      </c>
      <c r="AX65" s="71" t="e">
        <f>IF(AW65&gt;=AW68,AV65,AV68)</f>
        <v>#REF!</v>
      </c>
      <c r="AY65" s="32" t="e">
        <f>VLOOKUP(AX65,$Y$64:$AG$69,9,FALSE)</f>
        <v>#REF!</v>
      </c>
      <c r="AZ65" s="71" t="e">
        <f>IF(AY65&gt;=AY69,AX65,AX69)</f>
        <v>#REF!</v>
      </c>
      <c r="BA65" s="32" t="e">
        <f>VLOOKUP(AZ65,$Y$64:$AG$69,9,FALSE)</f>
        <v>#REF!</v>
      </c>
      <c r="BN65" s="73" t="e">
        <f>AZ65</f>
        <v>#REF!</v>
      </c>
      <c r="BO65" s="73" t="e">
        <f>BA65</f>
        <v>#REF!</v>
      </c>
      <c r="BP65" s="1" t="e">
        <f t="shared" si="10"/>
        <v>#REF!</v>
      </c>
      <c r="BQ65" s="71" t="e">
        <f>IF(AND(BO64=BO65,BP65&gt;BP64),BN64,BN65)</f>
        <v>#REF!</v>
      </c>
      <c r="BR65" s="1" t="e">
        <f>VLOOKUP(BQ65,$Y$64:$AG$69,9,FALSE)</f>
        <v>#REF!</v>
      </c>
      <c r="BS65" s="1" t="e">
        <f>VLOOKUP(BQ65,$Y$64:$AG$69,8,FALSE)</f>
        <v>#REF!</v>
      </c>
      <c r="BT65" s="71" t="e">
        <f>IF(AND(BR65=BR66,BS66&gt;BS65),BQ66,BQ65)</f>
        <v>#REF!</v>
      </c>
      <c r="CD65" s="73" t="e">
        <f>BR65</f>
        <v>#REF!</v>
      </c>
      <c r="CE65" s="73" t="e">
        <f>BT65</f>
        <v>#REF!</v>
      </c>
      <c r="CF65" s="75" t="e">
        <f t="shared" ref="CF65:CF69" si="37">CE65</f>
        <v>#REF!</v>
      </c>
      <c r="CG65" s="75" t="e">
        <f t="shared" si="11"/>
        <v>#REF!</v>
      </c>
      <c r="CH65" s="75" t="e">
        <f t="shared" si="12"/>
        <v>#REF!</v>
      </c>
      <c r="CI65" s="75" t="e">
        <f t="shared" si="13"/>
        <v>#REF!</v>
      </c>
      <c r="CJ65" s="75" t="e">
        <f t="shared" si="14"/>
        <v>#REF!</v>
      </c>
      <c r="CK65" s="75" t="e">
        <f t="shared" si="15"/>
        <v>#REF!</v>
      </c>
      <c r="CL65" s="75" t="e">
        <f t="shared" si="16"/>
        <v>#REF!</v>
      </c>
      <c r="CM65" s="75" t="e">
        <f t="shared" si="17"/>
        <v>#REF!</v>
      </c>
      <c r="CN65" s="75" t="e">
        <f t="shared" si="18"/>
        <v>#REF!</v>
      </c>
      <c r="CO65" s="73" t="e">
        <f t="shared" ref="CO65:CO69" si="38">CF65</f>
        <v>#REF!</v>
      </c>
      <c r="CP65" s="73" t="e">
        <f t="shared" si="19"/>
        <v>#REF!</v>
      </c>
      <c r="CQ65" s="73" t="e">
        <f t="shared" si="20"/>
        <v>#REF!</v>
      </c>
      <c r="CR65" s="73" t="e">
        <f t="shared" si="21"/>
        <v>#REF!</v>
      </c>
      <c r="CS65" s="30" t="e">
        <f>IF(AND(CP64=CP65,CQ64=CQ65,CR65&gt;CR64),CO64,CO65)</f>
        <v>#REF!</v>
      </c>
      <c r="CT65" s="1" t="e">
        <f t="shared" si="22"/>
        <v>#REF!</v>
      </c>
      <c r="CU65" s="1" t="e">
        <f t="shared" si="23"/>
        <v>#REF!</v>
      </c>
      <c r="CV65" s="1" t="e">
        <f t="shared" si="24"/>
        <v>#REF!</v>
      </c>
      <c r="CW65" s="29" t="e">
        <f>IF(AND(CT65=CT67,CU65=CU67,CV67&gt;CV65),CS67,CS65)</f>
        <v>#REF!</v>
      </c>
      <c r="CX65" s="1" t="e">
        <f t="shared" si="25"/>
        <v>#REF!</v>
      </c>
      <c r="CY65" s="1" t="e">
        <f t="shared" si="26"/>
        <v>#REF!</v>
      </c>
      <c r="CZ65" s="1" t="e">
        <f t="shared" si="27"/>
        <v>#REF!</v>
      </c>
      <c r="DA65" s="30" t="e">
        <f>IF(AND(CX64=CX65,CY64=CY65,CZ65&gt;CZ64),CW64,CW65)</f>
        <v>#REF!</v>
      </c>
      <c r="DJ65" s="75" t="e">
        <f>DA65</f>
        <v>#REF!</v>
      </c>
      <c r="DK65" s="75" t="e">
        <f t="shared" si="28"/>
        <v>#REF!</v>
      </c>
      <c r="DL65" s="75" t="e">
        <f t="shared" si="29"/>
        <v>#REF!</v>
      </c>
      <c r="DM65" s="75" t="e">
        <f t="shared" si="30"/>
        <v>#REF!</v>
      </c>
      <c r="DN65" s="75" t="e">
        <f t="shared" si="31"/>
        <v>#REF!</v>
      </c>
      <c r="DO65" s="75" t="e">
        <f t="shared" si="32"/>
        <v>#REF!</v>
      </c>
      <c r="DP65" s="75" t="e">
        <f t="shared" si="33"/>
        <v>#REF!</v>
      </c>
      <c r="DQ65" s="75" t="e">
        <f t="shared" si="34"/>
        <v>#REF!</v>
      </c>
      <c r="DR65" s="75" t="e">
        <f t="shared" si="35"/>
        <v>#REF!</v>
      </c>
    </row>
    <row r="66" spans="2:122" ht="22.2" customHeight="1" x14ac:dyDescent="0.2">
      <c r="B66" s="233" t="s">
        <v>97</v>
      </c>
      <c r="C66" s="234"/>
      <c r="D66" s="234"/>
      <c r="E66" s="234"/>
      <c r="F66" s="234"/>
      <c r="G66" s="234"/>
      <c r="H66" s="234"/>
      <c r="I66" s="234"/>
      <c r="J66" s="235"/>
      <c r="X66" s="77" t="s">
        <v>10</v>
      </c>
      <c r="Y66" s="65" t="str">
        <f t="shared" ref="Y66:AG66" si="39">N20</f>
        <v>BLESS ACADEMY</v>
      </c>
      <c r="Z66" s="65">
        <f t="shared" si="39"/>
        <v>3</v>
      </c>
      <c r="AA66" s="65">
        <f t="shared" si="39"/>
        <v>2</v>
      </c>
      <c r="AB66" s="65">
        <f t="shared" si="39"/>
        <v>0</v>
      </c>
      <c r="AC66" s="65">
        <f t="shared" si="39"/>
        <v>1</v>
      </c>
      <c r="AD66" s="65">
        <f t="shared" si="39"/>
        <v>11</v>
      </c>
      <c r="AE66" s="65">
        <f t="shared" si="39"/>
        <v>9</v>
      </c>
      <c r="AF66" s="65">
        <f t="shared" si="39"/>
        <v>2</v>
      </c>
      <c r="AG66" s="65">
        <f t="shared" si="39"/>
        <v>6</v>
      </c>
      <c r="AH66" s="1" t="str">
        <f t="shared" si="3"/>
        <v>BLESS ACADEMY</v>
      </c>
      <c r="AI66" s="1">
        <f t="shared" si="4"/>
        <v>6</v>
      </c>
      <c r="AJ66" s="1" t="str">
        <f>AH66</f>
        <v>BLESS ACADEMY</v>
      </c>
      <c r="AK66" s="32">
        <f t="shared" si="5"/>
        <v>6</v>
      </c>
      <c r="AL66" s="71" t="str">
        <f>IF(AK66&lt;=AK64,AJ66,AJ64)</f>
        <v>CENTRAL 32</v>
      </c>
      <c r="AM66" s="32">
        <f t="shared" si="6"/>
        <v>3</v>
      </c>
      <c r="AN66" s="1" t="str">
        <f>AL66</f>
        <v>CENTRAL 32</v>
      </c>
      <c r="AO66" s="32">
        <f t="shared" si="7"/>
        <v>3</v>
      </c>
      <c r="AP66" s="1" t="str">
        <f t="shared" ref="AP66:AP67" si="40">AN66</f>
        <v>CENTRAL 32</v>
      </c>
      <c r="AQ66" s="32">
        <f t="shared" si="8"/>
        <v>3</v>
      </c>
      <c r="AR66" s="1" t="str">
        <f>AP66</f>
        <v>CENTRAL 32</v>
      </c>
      <c r="AS66" s="32">
        <f t="shared" si="9"/>
        <v>3</v>
      </c>
      <c r="AT66" s="71" t="str">
        <f>IF(AS66&lt;=AS65,AR66,AR65)</f>
        <v>CENTRAL 32</v>
      </c>
      <c r="AU66" s="32">
        <f>VLOOKUP(AT66,$Y$64:$AG$69,9,FALSE)</f>
        <v>3</v>
      </c>
      <c r="AV66" s="1" t="str">
        <f>AT66</f>
        <v>CENTRAL 32</v>
      </c>
      <c r="AW66" s="32">
        <f>VLOOKUP(AV66,$Y$64:$AG$69,9,FALSE)</f>
        <v>3</v>
      </c>
      <c r="AX66" s="1" t="str">
        <f>AV66</f>
        <v>CENTRAL 32</v>
      </c>
      <c r="AY66" s="32">
        <f>VLOOKUP(AX66,$Y$64:$AG$69,9,FALSE)</f>
        <v>3</v>
      </c>
      <c r="AZ66" s="1" t="str">
        <f>AX66</f>
        <v>CENTRAL 32</v>
      </c>
      <c r="BA66" s="32">
        <f>VLOOKUP(AZ66,$Y$64:$AG$69,9,FALSE)</f>
        <v>3</v>
      </c>
      <c r="BB66" s="71" t="str">
        <f>IF(BA66&gt;=BA67,AZ66,AZ67)</f>
        <v>CENTRAL 32</v>
      </c>
      <c r="BC66" s="32">
        <f>VLOOKUP(BB66,$Y$64:$AG$69,9,FALSE)</f>
        <v>3</v>
      </c>
      <c r="BD66" s="71" t="e">
        <f>IF(BC66&gt;=BC68,BB66,BB68)</f>
        <v>#REF!</v>
      </c>
      <c r="BE66" s="32" t="e">
        <f>VLOOKUP(BD66,$Y$64:$AG$69,9,FALSE)</f>
        <v>#REF!</v>
      </c>
      <c r="BF66" s="71" t="e">
        <f>IF(BE66&gt;=BE69,BD66,BD69)</f>
        <v>#REF!</v>
      </c>
      <c r="BG66" s="32" t="e">
        <f>VLOOKUP(BF66,$Y$64:$AG$69,9,FALSE)</f>
        <v>#REF!</v>
      </c>
      <c r="BN66" s="73" t="e">
        <f>BF66</f>
        <v>#REF!</v>
      </c>
      <c r="BO66" s="73" t="e">
        <f>BG66</f>
        <v>#REF!</v>
      </c>
      <c r="BP66" s="1" t="e">
        <f t="shared" si="10"/>
        <v>#REF!</v>
      </c>
      <c r="BQ66" s="1" t="e">
        <f>BN66</f>
        <v>#REF!</v>
      </c>
      <c r="BR66" s="1" t="e">
        <f>VLOOKUP(BQ66,$Y$64:$AG$69,9,FALSE)</f>
        <v>#REF!</v>
      </c>
      <c r="BS66" s="1" t="e">
        <f>VLOOKUP(BQ66,$Y$64:$AG$69,8,FALSE)</f>
        <v>#REF!</v>
      </c>
      <c r="BT66" s="71" t="e">
        <f>IF(AND(BR65=BR66,BS66&gt;BS65),BQ65,BQ66)</f>
        <v>#REF!</v>
      </c>
      <c r="BU66" s="1" t="e">
        <f>VLOOKUP(BT66,$Y$64:$AG$69,9,FALSE)</f>
        <v>#REF!</v>
      </c>
      <c r="BV66" s="1" t="e">
        <f>VLOOKUP(BT66,$Y$64:$AG$69,8,FALSE)</f>
        <v>#REF!</v>
      </c>
      <c r="BW66" s="71" t="e">
        <f>IF(AND(BU66=BU67,BV67&gt;BV66),BT67,BT66)</f>
        <v>#REF!</v>
      </c>
      <c r="CD66" s="73" t="e">
        <f>BU66</f>
        <v>#REF!</v>
      </c>
      <c r="CE66" s="73" t="e">
        <f>BW66</f>
        <v>#REF!</v>
      </c>
      <c r="CF66" s="75" t="e">
        <f t="shared" si="37"/>
        <v>#REF!</v>
      </c>
      <c r="CG66" s="75" t="e">
        <f t="shared" si="11"/>
        <v>#REF!</v>
      </c>
      <c r="CH66" s="75" t="e">
        <f t="shared" si="12"/>
        <v>#REF!</v>
      </c>
      <c r="CI66" s="75" t="e">
        <f t="shared" si="13"/>
        <v>#REF!</v>
      </c>
      <c r="CJ66" s="75" t="e">
        <f t="shared" si="14"/>
        <v>#REF!</v>
      </c>
      <c r="CK66" s="75" t="e">
        <f t="shared" si="15"/>
        <v>#REF!</v>
      </c>
      <c r="CL66" s="75" t="e">
        <f t="shared" si="16"/>
        <v>#REF!</v>
      </c>
      <c r="CM66" s="75" t="e">
        <f t="shared" si="17"/>
        <v>#REF!</v>
      </c>
      <c r="CN66" s="75" t="e">
        <f t="shared" si="18"/>
        <v>#REF!</v>
      </c>
      <c r="CO66" s="73" t="e">
        <f t="shared" si="38"/>
        <v>#REF!</v>
      </c>
      <c r="CP66" s="73" t="e">
        <f t="shared" si="19"/>
        <v>#REF!</v>
      </c>
      <c r="CQ66" s="73" t="e">
        <f t="shared" si="20"/>
        <v>#REF!</v>
      </c>
      <c r="CR66" s="73" t="e">
        <f t="shared" si="21"/>
        <v>#REF!</v>
      </c>
      <c r="CS66" s="12" t="e">
        <f>IF(AND(CP66=CP67,CQ66=CQ67,CR67&gt;CR66),CO67,CO66)</f>
        <v>#REF!</v>
      </c>
      <c r="CT66" s="1" t="e">
        <f t="shared" si="22"/>
        <v>#REF!</v>
      </c>
      <c r="CU66" s="1" t="e">
        <f t="shared" si="23"/>
        <v>#REF!</v>
      </c>
      <c r="CV66" s="1" t="e">
        <f t="shared" si="24"/>
        <v>#REF!</v>
      </c>
      <c r="CW66" s="28" t="e">
        <f>IF(AND(CT64=CT66,CU64=CU66,CV66&gt;CV64),CS64,CS66)</f>
        <v>#REF!</v>
      </c>
      <c r="CX66" s="1" t="e">
        <f t="shared" si="25"/>
        <v>#REF!</v>
      </c>
      <c r="CY66" s="1" t="e">
        <f t="shared" si="26"/>
        <v>#REF!</v>
      </c>
      <c r="CZ66" s="1" t="e">
        <f t="shared" si="27"/>
        <v>#REF!</v>
      </c>
      <c r="DA66" s="12" t="e">
        <f>IF(AND(CX66=CX67,CY66=CY67,CZ67&gt;CZ66),CW67,CW66)</f>
        <v>#REF!</v>
      </c>
      <c r="DB66" s="1" t="e">
        <f>VLOOKUP(DA66,$Y$64:$AG$69,9,FALSE)</f>
        <v>#REF!</v>
      </c>
      <c r="DC66" s="1" t="e">
        <f>VLOOKUP(DA66,$Y$64:$AG$69,8,FALSE)</f>
        <v>#REF!</v>
      </c>
      <c r="DD66" s="1" t="e">
        <f>VLOOKUP(DA66,$Y$64:$AG$69,6,FALSE)</f>
        <v>#REF!</v>
      </c>
      <c r="DE66" s="30" t="e">
        <f>IF(AND(DB66=DB67,DC66=DC67,DD67&gt;DD66),DA67,DA66)</f>
        <v>#REF!</v>
      </c>
      <c r="DJ66" s="75" t="e">
        <f>DE66</f>
        <v>#REF!</v>
      </c>
      <c r="DK66" s="75" t="e">
        <f t="shared" si="28"/>
        <v>#REF!</v>
      </c>
      <c r="DL66" s="75" t="e">
        <f t="shared" si="29"/>
        <v>#REF!</v>
      </c>
      <c r="DM66" s="75" t="e">
        <f t="shared" si="30"/>
        <v>#REF!</v>
      </c>
      <c r="DN66" s="75" t="e">
        <f t="shared" si="31"/>
        <v>#REF!</v>
      </c>
      <c r="DO66" s="75" t="e">
        <f t="shared" si="32"/>
        <v>#REF!</v>
      </c>
      <c r="DP66" s="75" t="e">
        <f t="shared" si="33"/>
        <v>#REF!</v>
      </c>
      <c r="DQ66" s="75" t="e">
        <f t="shared" si="34"/>
        <v>#REF!</v>
      </c>
      <c r="DR66" s="75" t="e">
        <f t="shared" si="35"/>
        <v>#REF!</v>
      </c>
    </row>
    <row r="67" spans="2:122" ht="22.2" customHeight="1" x14ac:dyDescent="0.2">
      <c r="B67" s="224" t="s">
        <v>14</v>
      </c>
      <c r="C67" s="225"/>
      <c r="D67" s="225"/>
      <c r="E67" s="225"/>
      <c r="F67" s="225"/>
      <c r="G67" s="225"/>
      <c r="H67" s="225"/>
      <c r="I67" s="225"/>
      <c r="J67" s="226"/>
      <c r="X67" s="77" t="s">
        <v>11</v>
      </c>
      <c r="Y67" s="65" t="str">
        <f t="shared" ref="Y67:AG67" si="41">N27</f>
        <v>TRAJOUCE</v>
      </c>
      <c r="Z67" s="65">
        <f t="shared" si="41"/>
        <v>3</v>
      </c>
      <c r="AA67" s="65">
        <f t="shared" si="41"/>
        <v>0</v>
      </c>
      <c r="AB67" s="65">
        <f t="shared" si="41"/>
        <v>1</v>
      </c>
      <c r="AC67" s="65">
        <f t="shared" si="41"/>
        <v>2</v>
      </c>
      <c r="AD67" s="65">
        <f t="shared" si="41"/>
        <v>1</v>
      </c>
      <c r="AE67" s="65">
        <f t="shared" si="41"/>
        <v>7</v>
      </c>
      <c r="AF67" s="65">
        <f t="shared" si="41"/>
        <v>-6</v>
      </c>
      <c r="AG67" s="65">
        <f t="shared" si="41"/>
        <v>1</v>
      </c>
      <c r="AH67" s="1" t="str">
        <f t="shared" si="3"/>
        <v>TRAJOUCE</v>
      </c>
      <c r="AI67" s="1">
        <f t="shared" si="4"/>
        <v>1</v>
      </c>
      <c r="AJ67" s="1" t="str">
        <f>AH67</f>
        <v>TRAJOUCE</v>
      </c>
      <c r="AK67" s="32">
        <f t="shared" si="5"/>
        <v>1</v>
      </c>
      <c r="AL67" s="1" t="str">
        <f t="shared" ref="AL67:AL69" si="42">AJ67</f>
        <v>TRAJOUCE</v>
      </c>
      <c r="AM67" s="32">
        <f t="shared" si="6"/>
        <v>1</v>
      </c>
      <c r="AN67" s="71" t="str">
        <f>IF(AM67&lt;=AM64,AL67,AL64)</f>
        <v>TRAJOUCE</v>
      </c>
      <c r="AO67" s="32">
        <f t="shared" si="7"/>
        <v>1</v>
      </c>
      <c r="AP67" s="1" t="str">
        <f t="shared" si="40"/>
        <v>TRAJOUCE</v>
      </c>
      <c r="AQ67" s="32">
        <f t="shared" si="8"/>
        <v>1</v>
      </c>
      <c r="AR67" s="1" t="str">
        <f>AP67</f>
        <v>TRAJOUCE</v>
      </c>
      <c r="AS67" s="32">
        <f t="shared" si="9"/>
        <v>1</v>
      </c>
      <c r="AT67" s="1" t="str">
        <f>AR67</f>
        <v>TRAJOUCE</v>
      </c>
      <c r="AU67" s="32">
        <f>VLOOKUP(AT67,$Y$64:$AG$69,9,FALSE)</f>
        <v>1</v>
      </c>
      <c r="AV67" s="71" t="str">
        <f>IF(AU67&lt;=AU65,AT67,AT65)</f>
        <v>TRAJOUCE</v>
      </c>
      <c r="AW67" s="32">
        <f>VLOOKUP(AV67,$Y$64:$AG$69,9,FALSE)</f>
        <v>1</v>
      </c>
      <c r="AX67" s="1" t="str">
        <f>AV67</f>
        <v>TRAJOUCE</v>
      </c>
      <c r="AY67" s="32">
        <f>VLOOKUP(AX67,$Y$64:$AG$69,9,FALSE)</f>
        <v>1</v>
      </c>
      <c r="AZ67" s="1" t="str">
        <f>AX67</f>
        <v>TRAJOUCE</v>
      </c>
      <c r="BA67" s="32">
        <f>VLOOKUP(AZ67,$Y$64:$AG$69,9,FALSE)</f>
        <v>1</v>
      </c>
      <c r="BB67" s="71" t="str">
        <f>IF(BA67&lt;=BA66,AZ67,AZ66)</f>
        <v>TRAJOUCE</v>
      </c>
      <c r="BC67" s="32">
        <f>VLOOKUP(BB67,$Y$64:$AG$69,9,FALSE)</f>
        <v>1</v>
      </c>
      <c r="BD67" s="1" t="str">
        <f>BB67</f>
        <v>TRAJOUCE</v>
      </c>
      <c r="BE67" s="32">
        <f>VLOOKUP(BD67,$Y$64:$AG$69,9,FALSE)</f>
        <v>1</v>
      </c>
      <c r="BF67" s="1" t="str">
        <f>BD67</f>
        <v>TRAJOUCE</v>
      </c>
      <c r="BG67" s="32">
        <f>VLOOKUP(BF67,$Y$64:$AG$69,9,FALSE)</f>
        <v>1</v>
      </c>
      <c r="BH67" s="71" t="e">
        <f>IF(BG67&gt;=BG68,BF67,BF68)</f>
        <v>#REF!</v>
      </c>
      <c r="BI67" s="32" t="e">
        <f>VLOOKUP(BH67,$Y$64:$AG$69,9,FALSE)</f>
        <v>#REF!</v>
      </c>
      <c r="BJ67" s="71" t="e">
        <f>IF(BI67&gt;=BI69,BH67,BH69)</f>
        <v>#REF!</v>
      </c>
      <c r="BK67" s="32" t="e">
        <f>VLOOKUP(BJ67,$Y$64:$AG$69,9,FALSE)</f>
        <v>#REF!</v>
      </c>
      <c r="BN67" s="73" t="e">
        <f>BJ67</f>
        <v>#REF!</v>
      </c>
      <c r="BO67" s="73" t="e">
        <f>BK67</f>
        <v>#REF!</v>
      </c>
      <c r="BP67" s="1" t="e">
        <f t="shared" si="10"/>
        <v>#REF!</v>
      </c>
      <c r="BQ67" s="1" t="e">
        <f>BN67</f>
        <v>#REF!</v>
      </c>
      <c r="BR67" s="1" t="e">
        <f>VLOOKUP(BQ67,$Y$64:$AG$69,9,FALSE)</f>
        <v>#REF!</v>
      </c>
      <c r="BS67" s="1" t="e">
        <f>VLOOKUP(BQ67,$Y$64:$AG$69,8,FALSE)</f>
        <v>#REF!</v>
      </c>
      <c r="BT67" s="1" t="e">
        <f>BQ67</f>
        <v>#REF!</v>
      </c>
      <c r="BU67" s="1" t="e">
        <f>VLOOKUP(BT67,$Y$64:$AG$69,9,FALSE)</f>
        <v>#REF!</v>
      </c>
      <c r="BV67" s="1" t="e">
        <f>VLOOKUP(BT67,$Y$64:$AG$69,8,FALSE)</f>
        <v>#REF!</v>
      </c>
      <c r="BW67" s="71" t="e">
        <f>IF(AND(BU66=BU67,BV67&gt;BV66),BT66,BT67)</f>
        <v>#REF!</v>
      </c>
      <c r="BX67" s="1" t="e">
        <f>VLOOKUP(BW67,$Y$64:$AG$69,9,FALSE)</f>
        <v>#REF!</v>
      </c>
      <c r="BY67" s="1" t="e">
        <f>VLOOKUP(BW67,$Y$64:$AG$69,8,FALSE)</f>
        <v>#REF!</v>
      </c>
      <c r="BZ67" s="71" t="e">
        <f>IF(AND(BX67=BX68,BY68&gt;BY67),BW68,BW67)</f>
        <v>#REF!</v>
      </c>
      <c r="CD67" s="73" t="e">
        <f>BX67</f>
        <v>#REF!</v>
      </c>
      <c r="CE67" s="73" t="e">
        <f>BZ67</f>
        <v>#REF!</v>
      </c>
      <c r="CF67" s="75" t="e">
        <f t="shared" si="37"/>
        <v>#REF!</v>
      </c>
      <c r="CG67" s="75" t="e">
        <f t="shared" si="11"/>
        <v>#REF!</v>
      </c>
      <c r="CH67" s="75" t="e">
        <f t="shared" si="12"/>
        <v>#REF!</v>
      </c>
      <c r="CI67" s="75" t="e">
        <f t="shared" si="13"/>
        <v>#REF!</v>
      </c>
      <c r="CJ67" s="75" t="e">
        <f t="shared" si="14"/>
        <v>#REF!</v>
      </c>
      <c r="CK67" s="75" t="e">
        <f t="shared" si="15"/>
        <v>#REF!</v>
      </c>
      <c r="CL67" s="75" t="e">
        <f t="shared" si="16"/>
        <v>#REF!</v>
      </c>
      <c r="CM67" s="75" t="e">
        <f t="shared" si="17"/>
        <v>#REF!</v>
      </c>
      <c r="CN67" s="75" t="e">
        <f t="shared" si="18"/>
        <v>#REF!</v>
      </c>
      <c r="CO67" s="73" t="e">
        <f t="shared" si="38"/>
        <v>#REF!</v>
      </c>
      <c r="CP67" s="73" t="e">
        <f t="shared" si="19"/>
        <v>#REF!</v>
      </c>
      <c r="CQ67" s="73" t="e">
        <f t="shared" si="20"/>
        <v>#REF!</v>
      </c>
      <c r="CR67" s="73" t="e">
        <f t="shared" si="21"/>
        <v>#REF!</v>
      </c>
      <c r="CS67" s="12" t="e">
        <f>IF(AND(CP66=CP67,CQ66=CQ67,CR67&gt;CR66),CO66,CO67)</f>
        <v>#REF!</v>
      </c>
      <c r="CT67" s="1" t="e">
        <f t="shared" si="22"/>
        <v>#REF!</v>
      </c>
      <c r="CU67" s="1" t="e">
        <f t="shared" si="23"/>
        <v>#REF!</v>
      </c>
      <c r="CV67" s="1" t="e">
        <f t="shared" si="24"/>
        <v>#REF!</v>
      </c>
      <c r="CW67" s="29" t="e">
        <f>IF(AND(CT65=CT67,CU65=CU67,CV67&gt;CV65),CS65,CS67)</f>
        <v>#REF!</v>
      </c>
      <c r="CX67" s="1" t="e">
        <f t="shared" si="25"/>
        <v>#REF!</v>
      </c>
      <c r="CY67" s="1" t="e">
        <f t="shared" si="26"/>
        <v>#REF!</v>
      </c>
      <c r="CZ67" s="1" t="e">
        <f t="shared" si="27"/>
        <v>#REF!</v>
      </c>
      <c r="DA67" s="12" t="e">
        <f>IF(AND(CX66=CX67,CY66=CY67,CZ67&gt;CZ66),CW66,CW67)</f>
        <v>#REF!</v>
      </c>
      <c r="DB67" s="1" t="e">
        <f>VLOOKUP(DA67,$Y$64:$AG$69,9,FALSE)</f>
        <v>#REF!</v>
      </c>
      <c r="DC67" s="1" t="e">
        <f>VLOOKUP(DA67,$Y$64:$AG$69,8,FALSE)</f>
        <v>#REF!</v>
      </c>
      <c r="DD67" s="1" t="e">
        <f>VLOOKUP(DA67,$Y$64:$AG$69,6,FALSE)</f>
        <v>#REF!</v>
      </c>
      <c r="DE67" s="30" t="e">
        <f>IF(AND(DB66=DB67,DC66=DC67,DD67&gt;DD66),DA66,DA67)</f>
        <v>#REF!</v>
      </c>
      <c r="DJ67" s="75" t="e">
        <f>DE67</f>
        <v>#REF!</v>
      </c>
      <c r="DK67" s="75" t="e">
        <f t="shared" si="28"/>
        <v>#REF!</v>
      </c>
      <c r="DL67" s="75" t="e">
        <f t="shared" si="29"/>
        <v>#REF!</v>
      </c>
      <c r="DM67" s="75" t="e">
        <f t="shared" si="30"/>
        <v>#REF!</v>
      </c>
      <c r="DN67" s="75" t="e">
        <f t="shared" si="31"/>
        <v>#REF!</v>
      </c>
      <c r="DO67" s="75" t="e">
        <f t="shared" si="32"/>
        <v>#REF!</v>
      </c>
      <c r="DP67" s="75" t="e">
        <f t="shared" si="33"/>
        <v>#REF!</v>
      </c>
      <c r="DQ67" s="75" t="e">
        <f t="shared" si="34"/>
        <v>#REF!</v>
      </c>
      <c r="DR67" s="75" t="e">
        <f t="shared" si="35"/>
        <v>#REF!</v>
      </c>
    </row>
    <row r="68" spans="2:122" ht="22.2" customHeight="1" x14ac:dyDescent="0.3">
      <c r="B68" s="96">
        <v>45</v>
      </c>
      <c r="C68" s="97">
        <v>45463</v>
      </c>
      <c r="D68" s="98">
        <v>0.75</v>
      </c>
      <c r="E68" s="151" t="s">
        <v>104</v>
      </c>
      <c r="F68" s="152">
        <v>4</v>
      </c>
      <c r="G68" s="152">
        <v>0</v>
      </c>
      <c r="H68" s="153" t="s">
        <v>101</v>
      </c>
      <c r="I68" s="149" t="s">
        <v>93</v>
      </c>
      <c r="J68" s="5"/>
      <c r="X68" s="77" t="s">
        <v>12</v>
      </c>
      <c r="Y68" s="65" t="e">
        <f>#REF!</f>
        <v>#REF!</v>
      </c>
      <c r="Z68" s="65" t="e">
        <f>#REF!</f>
        <v>#REF!</v>
      </c>
      <c r="AA68" s="65" t="e">
        <f>#REF!</f>
        <v>#REF!</v>
      </c>
      <c r="AB68" s="65" t="e">
        <f>#REF!</f>
        <v>#REF!</v>
      </c>
      <c r="AC68" s="65" t="e">
        <f>#REF!</f>
        <v>#REF!</v>
      </c>
      <c r="AD68" s="65" t="e">
        <f>#REF!</f>
        <v>#REF!</v>
      </c>
      <c r="AE68" s="65" t="e">
        <f>#REF!</f>
        <v>#REF!</v>
      </c>
      <c r="AF68" s="65" t="e">
        <f>#REF!</f>
        <v>#REF!</v>
      </c>
      <c r="AG68" s="65" t="e">
        <f>#REF!</f>
        <v>#REF!</v>
      </c>
      <c r="AH68" s="1" t="e">
        <f t="shared" si="3"/>
        <v>#REF!</v>
      </c>
      <c r="AI68" s="1" t="e">
        <f t="shared" si="4"/>
        <v>#REF!</v>
      </c>
      <c r="AJ68" s="1" t="e">
        <f t="shared" si="4"/>
        <v>#REF!</v>
      </c>
      <c r="AK68" s="32" t="e">
        <f t="shared" si="5"/>
        <v>#REF!</v>
      </c>
      <c r="AL68" s="1" t="e">
        <f t="shared" si="42"/>
        <v>#REF!</v>
      </c>
      <c r="AM68" s="32" t="e">
        <f t="shared" si="6"/>
        <v>#REF!</v>
      </c>
      <c r="AN68" s="1" t="e">
        <f t="shared" ref="AN68:AN69" si="43">AL68</f>
        <v>#REF!</v>
      </c>
      <c r="AO68" s="32" t="e">
        <f t="shared" si="7"/>
        <v>#REF!</v>
      </c>
      <c r="AP68" s="71" t="e">
        <f>IF(AO68&lt;=AO64,AN68,AN64)</f>
        <v>#REF!</v>
      </c>
      <c r="AQ68" s="32" t="e">
        <f t="shared" si="8"/>
        <v>#REF!</v>
      </c>
      <c r="AR68" s="1" t="e">
        <f>AP68</f>
        <v>#REF!</v>
      </c>
      <c r="AS68" s="32" t="e">
        <f t="shared" si="9"/>
        <v>#REF!</v>
      </c>
      <c r="AT68" s="1" t="e">
        <f t="shared" ref="AT68:AT69" si="44">AR68</f>
        <v>#REF!</v>
      </c>
      <c r="AU68" s="32" t="e">
        <f>VLOOKUP(AT68,$Y$64:$AG$69,9,FALSE)</f>
        <v>#REF!</v>
      </c>
      <c r="AV68" s="1" t="e">
        <f>AT68</f>
        <v>#REF!</v>
      </c>
      <c r="AW68" s="32" t="e">
        <f>VLOOKUP(AV68,$Y$64:$AG$69,9,FALSE)</f>
        <v>#REF!</v>
      </c>
      <c r="AX68" s="71" t="e">
        <f>IF(AW68&lt;=AW65,AV68,AV65)</f>
        <v>#REF!</v>
      </c>
      <c r="AY68" s="32" t="e">
        <f>VLOOKUP(AX68,$Y$64:$AG$69,9,FALSE)</f>
        <v>#REF!</v>
      </c>
      <c r="AZ68" s="1" t="e">
        <f>AX68</f>
        <v>#REF!</v>
      </c>
      <c r="BA68" s="32" t="e">
        <f>VLOOKUP(AZ68,$Y$64:$AG$69,9,FALSE)</f>
        <v>#REF!</v>
      </c>
      <c r="BB68" s="1" t="e">
        <f>AZ68</f>
        <v>#REF!</v>
      </c>
      <c r="BC68" s="32" t="e">
        <f>VLOOKUP(BB68,$Y$64:$AG$69,9,FALSE)</f>
        <v>#REF!</v>
      </c>
      <c r="BD68" s="71" t="e">
        <f>IF(BC68&lt;=BC66,BB68,BB66)</f>
        <v>#REF!</v>
      </c>
      <c r="BE68" s="32" t="e">
        <f>VLOOKUP(BD68,$Y$64:$AG$69,9,FALSE)</f>
        <v>#REF!</v>
      </c>
      <c r="BF68" s="1" t="e">
        <f>BD68</f>
        <v>#REF!</v>
      </c>
      <c r="BG68" s="32" t="e">
        <f>VLOOKUP(BF68,$Y$64:$AG$69,9,FALSE)</f>
        <v>#REF!</v>
      </c>
      <c r="BH68" s="71" t="e">
        <f>IF(BG68&lt;=BG67,BF68,BF67)</f>
        <v>#REF!</v>
      </c>
      <c r="BI68" s="32" t="e">
        <f>VLOOKUP(BH68,$Y$64:$AG$69,9,FALSE)</f>
        <v>#REF!</v>
      </c>
      <c r="BJ68" s="1" t="e">
        <f>BH68</f>
        <v>#REF!</v>
      </c>
      <c r="BK68" s="32" t="e">
        <f>VLOOKUP(BJ68,$Y$64:$AG$69,9,FALSE)</f>
        <v>#REF!</v>
      </c>
      <c r="BL68" s="71" t="e">
        <f>IF(BK68&gt;=BK69,BJ68,BJ69)</f>
        <v>#REF!</v>
      </c>
      <c r="BM68" s="32" t="e">
        <f>VLOOKUP(BL68,$Y$64:$AG$69,9,FALSE)</f>
        <v>#REF!</v>
      </c>
      <c r="BN68" s="73" t="e">
        <f>BL68</f>
        <v>#REF!</v>
      </c>
      <c r="BO68" s="73" t="e">
        <f>BM68</f>
        <v>#REF!</v>
      </c>
      <c r="BP68" s="1" t="e">
        <f t="shared" si="10"/>
        <v>#REF!</v>
      </c>
      <c r="BQ68" s="1" t="e">
        <f t="shared" ref="BQ68:BQ69" si="45">BN68</f>
        <v>#REF!</v>
      </c>
      <c r="BR68" s="1" t="e">
        <f>VLOOKUP(BQ68,$Y$64:$AG$69,9,FALSE)</f>
        <v>#REF!</v>
      </c>
      <c r="BS68" s="1" t="e">
        <f>VLOOKUP(BQ68,$Y$64:$AG$69,8,FALSE)</f>
        <v>#REF!</v>
      </c>
      <c r="BT68" s="1" t="e">
        <f t="shared" ref="BT68:BT69" si="46">BQ68</f>
        <v>#REF!</v>
      </c>
      <c r="BU68" s="1" t="e">
        <f>VLOOKUP(BT68,$Y$64:$AG$69,9,FALSE)</f>
        <v>#REF!</v>
      </c>
      <c r="BV68" s="1" t="e">
        <f>VLOOKUP(BT68,$Y$64:$AG$69,8,FALSE)</f>
        <v>#REF!</v>
      </c>
      <c r="BW68" s="1" t="e">
        <f t="shared" ref="BW68:BW69" si="47">BT68</f>
        <v>#REF!</v>
      </c>
      <c r="BX68" s="1" t="e">
        <f>VLOOKUP(BW68,$Y$64:$AG$69,9,FALSE)</f>
        <v>#REF!</v>
      </c>
      <c r="BY68" s="1" t="e">
        <f>VLOOKUP(BW68,$Y$64:$AG$69,8,FALSE)</f>
        <v>#REF!</v>
      </c>
      <c r="BZ68" s="71" t="e">
        <f>IF(AND(BX67=BX68,BY68&gt;BY67),BW67,BW68)</f>
        <v>#REF!</v>
      </c>
      <c r="CA68" s="1" t="e">
        <f>VLOOKUP(BZ68,$Y$64:$AG$69,9,FALSE)</f>
        <v>#REF!</v>
      </c>
      <c r="CB68" s="1" t="e">
        <f>VLOOKUP(BZ68,$Y$64:$AG$69,8,FALSE)</f>
        <v>#REF!</v>
      </c>
      <c r="CC68" s="71" t="e">
        <f>IF(AND(CA68=CA69,CB69&gt;CB68),BZ69,BZ68)</f>
        <v>#REF!</v>
      </c>
      <c r="CD68" s="73" t="e">
        <f>CA68</f>
        <v>#REF!</v>
      </c>
      <c r="CE68" s="73" t="e">
        <f>CC68</f>
        <v>#REF!</v>
      </c>
      <c r="CF68" s="75" t="e">
        <f t="shared" si="37"/>
        <v>#REF!</v>
      </c>
      <c r="CG68" s="75" t="e">
        <f t="shared" si="11"/>
        <v>#REF!</v>
      </c>
      <c r="CH68" s="75" t="e">
        <f t="shared" si="12"/>
        <v>#REF!</v>
      </c>
      <c r="CI68" s="75" t="e">
        <f t="shared" si="13"/>
        <v>#REF!</v>
      </c>
      <c r="CJ68" s="75" t="e">
        <f t="shared" si="14"/>
        <v>#REF!</v>
      </c>
      <c r="CK68" s="75" t="e">
        <f t="shared" si="15"/>
        <v>#REF!</v>
      </c>
      <c r="CL68" s="75" t="e">
        <f t="shared" si="16"/>
        <v>#REF!</v>
      </c>
      <c r="CM68" s="75" t="e">
        <f t="shared" si="17"/>
        <v>#REF!</v>
      </c>
      <c r="CN68" s="75" t="e">
        <f t="shared" si="18"/>
        <v>#REF!</v>
      </c>
      <c r="CO68" s="73" t="e">
        <f t="shared" si="38"/>
        <v>#REF!</v>
      </c>
      <c r="CP68" s="73" t="e">
        <f t="shared" si="19"/>
        <v>#REF!</v>
      </c>
      <c r="CQ68" s="73" t="e">
        <f t="shared" si="20"/>
        <v>#REF!</v>
      </c>
      <c r="CR68" s="73" t="e">
        <f t="shared" si="21"/>
        <v>#REF!</v>
      </c>
      <c r="CS68" s="76" t="e">
        <f>IF(AND(CP68=CP69,CQ68=CQ69,CR69&gt;CR68),CO69,CO68)</f>
        <v>#REF!</v>
      </c>
      <c r="CT68" s="1" t="e">
        <f t="shared" si="22"/>
        <v>#REF!</v>
      </c>
      <c r="CU68" s="1" t="e">
        <f t="shared" si="23"/>
        <v>#REF!</v>
      </c>
      <c r="CV68" s="1" t="e">
        <f t="shared" si="24"/>
        <v>#REF!</v>
      </c>
      <c r="CW68" s="1" t="e">
        <f>CS68</f>
        <v>#REF!</v>
      </c>
      <c r="CX68" s="1" t="e">
        <f t="shared" si="25"/>
        <v>#REF!</v>
      </c>
      <c r="CY68" s="1" t="e">
        <f t="shared" si="26"/>
        <v>#REF!</v>
      </c>
      <c r="CZ68" s="1" t="e">
        <f t="shared" si="27"/>
        <v>#REF!</v>
      </c>
      <c r="DA68" s="76" t="e">
        <f>IF(AND(CX68=CX69,CY68=CY69,CZ69&gt;CZ68),CW69,CW68)</f>
        <v>#REF!</v>
      </c>
      <c r="DB68" s="1" t="e">
        <f>VLOOKUP(DA68,$Y$64:$AG$69,9,FALSE)</f>
        <v>#REF!</v>
      </c>
      <c r="DC68" s="1" t="e">
        <f>VLOOKUP(DA68,$Y$64:$AG$69,8,FALSE)</f>
        <v>#REF!</v>
      </c>
      <c r="DD68" s="1" t="e">
        <f>VLOOKUP(DA68,$Y$64:$AG$69,6,FALSE)</f>
        <v>#REF!</v>
      </c>
      <c r="DE68" s="12" t="e">
        <f>IF(AND(DB68=DB69,DC68=DC69,DD69&gt;DD68),DA69,DA68)</f>
        <v>#REF!</v>
      </c>
      <c r="DF68" s="1" t="e">
        <f>VLOOKUP(DE68,$Y$64:$AG$69,9,FALSE)</f>
        <v>#REF!</v>
      </c>
      <c r="DG68" s="1" t="e">
        <f>VLOOKUP(DE68,$Y$64:$AG$69,8,FALSE)</f>
        <v>#REF!</v>
      </c>
      <c r="DH68" s="1" t="e">
        <f>VLOOKUP(DE68,$Y$64:$AG$69,6,FALSE)</f>
        <v>#REF!</v>
      </c>
      <c r="DI68" s="12" t="e">
        <f>IF(AND(DF68=DF69,DG68=DG69,DH69&gt;DH68),DE69,DE68)</f>
        <v>#REF!</v>
      </c>
      <c r="DJ68" s="75" t="e">
        <f t="shared" ref="DJ68:DJ69" si="48">DI68</f>
        <v>#REF!</v>
      </c>
      <c r="DK68" s="75" t="e">
        <f t="shared" si="28"/>
        <v>#REF!</v>
      </c>
      <c r="DL68" s="75" t="e">
        <f t="shared" si="29"/>
        <v>#REF!</v>
      </c>
      <c r="DM68" s="75" t="e">
        <f t="shared" si="30"/>
        <v>#REF!</v>
      </c>
      <c r="DN68" s="75" t="e">
        <f t="shared" si="31"/>
        <v>#REF!</v>
      </c>
      <c r="DO68" s="75" t="e">
        <f t="shared" si="32"/>
        <v>#REF!</v>
      </c>
      <c r="DP68" s="75" t="e">
        <f t="shared" si="33"/>
        <v>#REF!</v>
      </c>
      <c r="DQ68" s="75" t="e">
        <f t="shared" si="34"/>
        <v>#REF!</v>
      </c>
      <c r="DR68" s="75" t="e">
        <f t="shared" si="35"/>
        <v>#REF!</v>
      </c>
    </row>
    <row r="69" spans="2:122" ht="22.2" customHeight="1" x14ac:dyDescent="0.3">
      <c r="B69" s="96">
        <v>46</v>
      </c>
      <c r="C69" s="97">
        <v>45463</v>
      </c>
      <c r="D69" s="98">
        <v>0.75</v>
      </c>
      <c r="E69" s="154" t="s">
        <v>113</v>
      </c>
      <c r="F69" s="3">
        <v>0</v>
      </c>
      <c r="G69" s="3">
        <v>0</v>
      </c>
      <c r="H69" s="155" t="s">
        <v>105</v>
      </c>
      <c r="I69" s="149" t="s">
        <v>122</v>
      </c>
      <c r="J69" s="5" t="s">
        <v>130</v>
      </c>
      <c r="X69" s="77" t="s">
        <v>13</v>
      </c>
      <c r="Y69" s="65" t="str">
        <f t="shared" ref="Y69:AG69" si="49">N33</f>
        <v>TORRE</v>
      </c>
      <c r="Z69" s="65">
        <f t="shared" si="49"/>
        <v>3</v>
      </c>
      <c r="AA69" s="65">
        <f t="shared" si="49"/>
        <v>1</v>
      </c>
      <c r="AB69" s="65">
        <f t="shared" si="49"/>
        <v>0</v>
      </c>
      <c r="AC69" s="65">
        <f t="shared" si="49"/>
        <v>2</v>
      </c>
      <c r="AD69" s="65">
        <f t="shared" si="49"/>
        <v>6</v>
      </c>
      <c r="AE69" s="65">
        <f t="shared" si="49"/>
        <v>14</v>
      </c>
      <c r="AF69" s="65">
        <f t="shared" si="49"/>
        <v>-8</v>
      </c>
      <c r="AG69" s="65">
        <f t="shared" si="49"/>
        <v>3</v>
      </c>
      <c r="AH69" s="1" t="str">
        <f t="shared" si="3"/>
        <v>TORRE</v>
      </c>
      <c r="AI69" s="1">
        <f t="shared" si="4"/>
        <v>3</v>
      </c>
      <c r="AJ69" s="1" t="str">
        <f t="shared" si="4"/>
        <v>TORRE</v>
      </c>
      <c r="AK69" s="32">
        <f t="shared" si="5"/>
        <v>3</v>
      </c>
      <c r="AL69" s="1" t="str">
        <f t="shared" si="42"/>
        <v>TORRE</v>
      </c>
      <c r="AM69" s="32">
        <f t="shared" si="6"/>
        <v>3</v>
      </c>
      <c r="AN69" s="1" t="str">
        <f t="shared" si="43"/>
        <v>TORRE</v>
      </c>
      <c r="AO69" s="32">
        <f t="shared" si="7"/>
        <v>3</v>
      </c>
      <c r="AP69" s="1" t="str">
        <f>AN69</f>
        <v>TORRE</v>
      </c>
      <c r="AQ69" s="32">
        <f t="shared" si="8"/>
        <v>3</v>
      </c>
      <c r="AR69" s="71" t="e">
        <f>IF(AQ69&lt;=AQ64,AP69,AP64)</f>
        <v>#REF!</v>
      </c>
      <c r="AS69" s="32" t="e">
        <f t="shared" si="9"/>
        <v>#REF!</v>
      </c>
      <c r="AT69" s="1" t="e">
        <f t="shared" si="44"/>
        <v>#REF!</v>
      </c>
      <c r="AU69" s="32" t="e">
        <f>VLOOKUP(AT69,$Y$64:$AG$69,9,FALSE)</f>
        <v>#REF!</v>
      </c>
      <c r="AV69" s="1" t="e">
        <f t="shared" ref="AV69" si="50">AT69</f>
        <v>#REF!</v>
      </c>
      <c r="AW69" s="32" t="e">
        <f>VLOOKUP(AV69,$Y$64:$AG$69,9,FALSE)</f>
        <v>#REF!</v>
      </c>
      <c r="AX69" s="1" t="e">
        <f>AV69</f>
        <v>#REF!</v>
      </c>
      <c r="AY69" s="32" t="e">
        <f>VLOOKUP(AX69,$Y$64:$AG$69,9,FALSE)</f>
        <v>#REF!</v>
      </c>
      <c r="AZ69" s="71" t="e">
        <f>IF(AY69&lt;=AY65,AX69,AX65)</f>
        <v>#REF!</v>
      </c>
      <c r="BA69" s="32" t="e">
        <f>VLOOKUP(AZ69,$Y$64:$AG$69,9,FALSE)</f>
        <v>#REF!</v>
      </c>
      <c r="BB69" s="1" t="e">
        <f t="shared" ref="BB69" si="51">AZ69</f>
        <v>#REF!</v>
      </c>
      <c r="BC69" s="32" t="e">
        <f>VLOOKUP(BB69,$Y$64:$AG$69,9,FALSE)</f>
        <v>#REF!</v>
      </c>
      <c r="BD69" s="1" t="e">
        <f>BB69</f>
        <v>#REF!</v>
      </c>
      <c r="BE69" s="32" t="e">
        <f>VLOOKUP(BD69,$Y$64:$AG$69,9,FALSE)</f>
        <v>#REF!</v>
      </c>
      <c r="BF69" s="71" t="e">
        <f>IF(BE69&lt;=BE66,BD69,BD66)</f>
        <v>#REF!</v>
      </c>
      <c r="BG69" s="32" t="e">
        <f>VLOOKUP(BF69,$Y$64:$AG$69,9,FALSE)</f>
        <v>#REF!</v>
      </c>
      <c r="BH69" s="1" t="e">
        <f>BF69</f>
        <v>#REF!</v>
      </c>
      <c r="BI69" s="32" t="e">
        <f>VLOOKUP(BH69,$Y$64:$AG$69,9,FALSE)</f>
        <v>#REF!</v>
      </c>
      <c r="BJ69" s="71" t="e">
        <f>IF(BI69&lt;=BI67,BH69,BH67)</f>
        <v>#REF!</v>
      </c>
      <c r="BK69" s="32" t="e">
        <f>VLOOKUP(BJ69,$Y$64:$AG$69,9,FALSE)</f>
        <v>#REF!</v>
      </c>
      <c r="BL69" s="71" t="e">
        <f>IF(BK69&lt;=BK68,BJ69,BJ68)</f>
        <v>#REF!</v>
      </c>
      <c r="BM69" s="32" t="e">
        <f>VLOOKUP(BL69,$Y$64:$AG$69,9,FALSE)</f>
        <v>#REF!</v>
      </c>
      <c r="BN69" s="73" t="e">
        <f>BL69</f>
        <v>#REF!</v>
      </c>
      <c r="BO69" s="73" t="e">
        <f>BM69</f>
        <v>#REF!</v>
      </c>
      <c r="BP69" s="1" t="e">
        <f t="shared" si="10"/>
        <v>#REF!</v>
      </c>
      <c r="BQ69" s="1" t="e">
        <f t="shared" si="45"/>
        <v>#REF!</v>
      </c>
      <c r="BR69" s="1" t="e">
        <f>VLOOKUP(BQ69,$Y$64:$AG$69,9,FALSE)</f>
        <v>#REF!</v>
      </c>
      <c r="BS69" s="1" t="e">
        <f>VLOOKUP(BQ69,$Y$64:$AG$69,8,FALSE)</f>
        <v>#REF!</v>
      </c>
      <c r="BT69" s="1" t="e">
        <f t="shared" si="46"/>
        <v>#REF!</v>
      </c>
      <c r="BU69" s="1" t="e">
        <f>VLOOKUP(BT69,$Y$64:$AG$69,9,FALSE)</f>
        <v>#REF!</v>
      </c>
      <c r="BV69" s="1" t="e">
        <f>VLOOKUP(BT69,$Y$64:$AG$69,8,FALSE)</f>
        <v>#REF!</v>
      </c>
      <c r="BW69" s="1" t="e">
        <f t="shared" si="47"/>
        <v>#REF!</v>
      </c>
      <c r="BX69" s="1" t="e">
        <f>VLOOKUP(BW69,$Y$64:$AG$69,9,FALSE)</f>
        <v>#REF!</v>
      </c>
      <c r="BY69" s="1" t="e">
        <f>VLOOKUP(BW69,$Y$64:$AG$69,8,FALSE)</f>
        <v>#REF!</v>
      </c>
      <c r="BZ69" s="1" t="e">
        <f t="shared" ref="BZ69" si="52">BW69</f>
        <v>#REF!</v>
      </c>
      <c r="CA69" s="1" t="e">
        <f>VLOOKUP(BZ69,$Y$64:$AG$69,9,FALSE)</f>
        <v>#REF!</v>
      </c>
      <c r="CB69" s="1" t="e">
        <f>VLOOKUP(BZ69,$Y$64:$AG$69,8,FALSE)</f>
        <v>#REF!</v>
      </c>
      <c r="CC69" s="71" t="e">
        <f>IF(AND(CA68=CA69,CB69&gt;CB68),BZ68,BZ69)</f>
        <v>#REF!</v>
      </c>
      <c r="CD69" s="73" t="e">
        <f>VLOOKUP(CC69,$Y$64:$AG$69,9,FALSE)</f>
        <v>#REF!</v>
      </c>
      <c r="CE69" s="73" t="e">
        <f>CC69</f>
        <v>#REF!</v>
      </c>
      <c r="CF69" s="75" t="e">
        <f t="shared" si="37"/>
        <v>#REF!</v>
      </c>
      <c r="CG69" s="75" t="e">
        <f t="shared" si="11"/>
        <v>#REF!</v>
      </c>
      <c r="CH69" s="75" t="e">
        <f t="shared" si="12"/>
        <v>#REF!</v>
      </c>
      <c r="CI69" s="75" t="e">
        <f t="shared" si="13"/>
        <v>#REF!</v>
      </c>
      <c r="CJ69" s="75" t="e">
        <f t="shared" si="14"/>
        <v>#REF!</v>
      </c>
      <c r="CK69" s="75" t="e">
        <f t="shared" si="15"/>
        <v>#REF!</v>
      </c>
      <c r="CL69" s="75" t="e">
        <f t="shared" si="16"/>
        <v>#REF!</v>
      </c>
      <c r="CM69" s="75" t="e">
        <f t="shared" si="17"/>
        <v>#REF!</v>
      </c>
      <c r="CN69" s="75" t="e">
        <f t="shared" si="18"/>
        <v>#REF!</v>
      </c>
      <c r="CO69" s="73" t="e">
        <f t="shared" si="38"/>
        <v>#REF!</v>
      </c>
      <c r="CP69" s="73" t="e">
        <f t="shared" si="19"/>
        <v>#REF!</v>
      </c>
      <c r="CQ69" s="73" t="e">
        <f t="shared" si="20"/>
        <v>#REF!</v>
      </c>
      <c r="CR69" s="73" t="e">
        <f t="shared" si="21"/>
        <v>#REF!</v>
      </c>
      <c r="CS69" s="76" t="e">
        <f>IF(AND(CP68=CP69,CQ68=CQ69,CR69&gt;CR68),CO68,CO69)</f>
        <v>#REF!</v>
      </c>
      <c r="CT69" s="1" t="e">
        <f t="shared" si="22"/>
        <v>#REF!</v>
      </c>
      <c r="CU69" s="1" t="e">
        <f t="shared" si="23"/>
        <v>#REF!</v>
      </c>
      <c r="CV69" s="1" t="e">
        <f t="shared" si="24"/>
        <v>#REF!</v>
      </c>
      <c r="CW69" s="1" t="e">
        <f>CS69</f>
        <v>#REF!</v>
      </c>
      <c r="CX69" s="1" t="e">
        <f t="shared" si="25"/>
        <v>#REF!</v>
      </c>
      <c r="CY69" s="1" t="e">
        <f t="shared" si="26"/>
        <v>#REF!</v>
      </c>
      <c r="CZ69" s="1" t="e">
        <f t="shared" si="27"/>
        <v>#REF!</v>
      </c>
      <c r="DA69" s="76" t="e">
        <f>IF(AND(CX68=CX69,CY68=CY69,CZ69&gt;CZ68),CW68,CW69)</f>
        <v>#REF!</v>
      </c>
      <c r="DB69" s="1" t="e">
        <f>VLOOKUP(DA69,$Y$64:$AG$69,9,FALSE)</f>
        <v>#REF!</v>
      </c>
      <c r="DC69" s="1" t="e">
        <f>VLOOKUP(DA69,$Y$64:$AG$69,8,FALSE)</f>
        <v>#REF!</v>
      </c>
      <c r="DD69" s="1" t="e">
        <f>VLOOKUP(DA69,$Y$64:$AG$69,6,FALSE)</f>
        <v>#REF!</v>
      </c>
      <c r="DE69" s="12" t="e">
        <f>IF(AND(DB68=DB69,DC68=DC69,DD69&gt;DD68),DA68,DA69)</f>
        <v>#REF!</v>
      </c>
      <c r="DF69" s="1" t="e">
        <f>VLOOKUP(DE69,$Y$64:$AG$69,9,FALSE)</f>
        <v>#REF!</v>
      </c>
      <c r="DG69" s="1" t="e">
        <f>VLOOKUP(DE69,$Y$64:$AG$69,8,FALSE)</f>
        <v>#REF!</v>
      </c>
      <c r="DH69" s="1" t="e">
        <f>VLOOKUP(DE69,$Y$64:$AG$69,6,FALSE)</f>
        <v>#REF!</v>
      </c>
      <c r="DI69" s="12" t="e">
        <f>IF(AND(DF68=DF69,DG68=DG69,DH69&gt;DH68),DE68,DE69)</f>
        <v>#REF!</v>
      </c>
      <c r="DJ69" s="75" t="e">
        <f t="shared" si="48"/>
        <v>#REF!</v>
      </c>
      <c r="DK69" s="75" t="e">
        <f t="shared" si="28"/>
        <v>#REF!</v>
      </c>
      <c r="DL69" s="75" t="e">
        <f t="shared" si="29"/>
        <v>#REF!</v>
      </c>
      <c r="DM69" s="75" t="e">
        <f t="shared" si="30"/>
        <v>#REF!</v>
      </c>
      <c r="DN69" s="75" t="e">
        <f t="shared" si="31"/>
        <v>#REF!</v>
      </c>
      <c r="DO69" s="75" t="e">
        <f t="shared" si="32"/>
        <v>#REF!</v>
      </c>
      <c r="DP69" s="75" t="e">
        <f t="shared" si="33"/>
        <v>#REF!</v>
      </c>
      <c r="DQ69" s="75" t="e">
        <f t="shared" si="34"/>
        <v>#REF!</v>
      </c>
      <c r="DR69" s="75" t="e">
        <f t="shared" si="35"/>
        <v>#REF!</v>
      </c>
    </row>
    <row r="70" spans="2:122" ht="22.2" customHeight="1" x14ac:dyDescent="0.3">
      <c r="B70" s="96">
        <v>47</v>
      </c>
      <c r="C70" s="97">
        <v>45463</v>
      </c>
      <c r="D70" s="98">
        <v>0.75</v>
      </c>
      <c r="E70" s="154" t="s">
        <v>108</v>
      </c>
      <c r="F70" s="3">
        <v>4</v>
      </c>
      <c r="G70" s="3">
        <v>5</v>
      </c>
      <c r="H70" s="153" t="s">
        <v>111</v>
      </c>
      <c r="I70" s="149" t="s">
        <v>68</v>
      </c>
      <c r="J70" s="5"/>
    </row>
    <row r="71" spans="2:122" ht="22.2" customHeight="1" x14ac:dyDescent="0.3">
      <c r="B71" s="96">
        <v>48</v>
      </c>
      <c r="C71" s="97">
        <v>45463</v>
      </c>
      <c r="D71" s="98">
        <v>0.69791666666666663</v>
      </c>
      <c r="E71" s="154" t="s">
        <v>114</v>
      </c>
      <c r="F71" s="3">
        <v>4</v>
      </c>
      <c r="G71" s="3">
        <v>1</v>
      </c>
      <c r="H71" s="156" t="s">
        <v>120</v>
      </c>
      <c r="I71" s="149" t="s">
        <v>122</v>
      </c>
      <c r="J71" s="161"/>
      <c r="AC71" s="74"/>
      <c r="AD71" s="74"/>
      <c r="AE71" s="74"/>
      <c r="AF71" s="74"/>
    </row>
    <row r="72" spans="2:122" ht="22.2" customHeight="1" x14ac:dyDescent="0.3">
      <c r="B72" s="227" t="s">
        <v>15</v>
      </c>
      <c r="C72" s="228"/>
      <c r="D72" s="228"/>
      <c r="E72" s="228"/>
      <c r="F72" s="228"/>
      <c r="G72" s="228"/>
      <c r="H72" s="228"/>
      <c r="I72" s="228"/>
      <c r="J72" s="229"/>
      <c r="Y72" s="79" t="s">
        <v>28</v>
      </c>
      <c r="Z72" s="78" t="str">
        <f t="shared" ref="Z72:Z83" si="53">MID(Y72,1,7)</f>
        <v>A B C D</v>
      </c>
      <c r="AA72" s="78" t="str">
        <f t="shared" ref="AA72:AA83" si="54">MID(Y72,9,2)</f>
        <v>3C</v>
      </c>
      <c r="AB72" s="78" t="str">
        <f t="shared" ref="AB72:AB83" si="55">MID(Y72,12,2)</f>
        <v>3D</v>
      </c>
      <c r="AC72" s="78" t="str">
        <f t="shared" ref="AC72:AC83" si="56">MID(Y72,15,2)</f>
        <v>3A</v>
      </c>
      <c r="AD72" s="78" t="str">
        <f t="shared" ref="AD72:AD83" si="57">MID(Y72,18,2)</f>
        <v>3B</v>
      </c>
    </row>
    <row r="73" spans="2:122" ht="22.2" customHeight="1" x14ac:dyDescent="0.3">
      <c r="B73" s="96">
        <v>53</v>
      </c>
      <c r="C73" s="97">
        <v>45464</v>
      </c>
      <c r="D73" s="98">
        <v>0.69791666666666663</v>
      </c>
      <c r="E73" s="151" t="s">
        <v>104</v>
      </c>
      <c r="F73" s="3">
        <v>1</v>
      </c>
      <c r="G73" s="3">
        <v>0</v>
      </c>
      <c r="H73" s="151" t="s">
        <v>111</v>
      </c>
      <c r="I73" s="149" t="s">
        <v>68</v>
      </c>
      <c r="J73" s="5"/>
      <c r="Y73" s="79" t="s">
        <v>29</v>
      </c>
      <c r="Z73" s="78" t="str">
        <f t="shared" si="53"/>
        <v>A B C E</v>
      </c>
      <c r="AA73" s="78" t="str">
        <f t="shared" si="54"/>
        <v>3C</v>
      </c>
      <c r="AB73" s="78" t="str">
        <f t="shared" si="55"/>
        <v>3A</v>
      </c>
      <c r="AC73" s="78" t="str">
        <f t="shared" si="56"/>
        <v>3B</v>
      </c>
      <c r="AD73" s="78" t="str">
        <f t="shared" si="57"/>
        <v>3E</v>
      </c>
    </row>
    <row r="74" spans="2:122" ht="22.2" customHeight="1" x14ac:dyDescent="0.3">
      <c r="B74" s="96">
        <v>54</v>
      </c>
      <c r="C74" s="97">
        <v>45464</v>
      </c>
      <c r="D74" s="98">
        <v>0.69791666666666663</v>
      </c>
      <c r="E74" s="156" t="s">
        <v>105</v>
      </c>
      <c r="F74" s="3">
        <v>1</v>
      </c>
      <c r="G74" s="3">
        <v>4</v>
      </c>
      <c r="H74" s="154" t="s">
        <v>114</v>
      </c>
      <c r="I74" s="149" t="s">
        <v>123</v>
      </c>
      <c r="J74" s="5"/>
      <c r="Y74" s="79" t="s">
        <v>30</v>
      </c>
      <c r="Z74" s="78" t="str">
        <f t="shared" si="53"/>
        <v>A B C F</v>
      </c>
      <c r="AA74" s="78" t="str">
        <f t="shared" si="54"/>
        <v>3C</v>
      </c>
      <c r="AB74" s="78" t="str">
        <f t="shared" si="55"/>
        <v>3A</v>
      </c>
      <c r="AC74" s="78" t="str">
        <f t="shared" si="56"/>
        <v>3B</v>
      </c>
      <c r="AD74" s="78" t="str">
        <f t="shared" si="57"/>
        <v>3F</v>
      </c>
    </row>
    <row r="75" spans="2:122" ht="22.2" customHeight="1" x14ac:dyDescent="0.3">
      <c r="B75" s="227" t="s">
        <v>16</v>
      </c>
      <c r="C75" s="228"/>
      <c r="D75" s="228"/>
      <c r="E75" s="228"/>
      <c r="F75" s="228"/>
      <c r="G75" s="228"/>
      <c r="H75" s="228"/>
      <c r="I75" s="228"/>
      <c r="J75" s="229"/>
      <c r="Y75" s="79" t="s">
        <v>31</v>
      </c>
      <c r="Z75" s="78" t="str">
        <f t="shared" si="53"/>
        <v>A B D E</v>
      </c>
      <c r="AA75" s="78" t="str">
        <f t="shared" si="54"/>
        <v>3D</v>
      </c>
      <c r="AB75" s="78" t="str">
        <f t="shared" si="55"/>
        <v>3A</v>
      </c>
      <c r="AC75" s="78" t="str">
        <f t="shared" si="56"/>
        <v>3B</v>
      </c>
      <c r="AD75" s="78" t="str">
        <f t="shared" si="57"/>
        <v>3E</v>
      </c>
    </row>
    <row r="76" spans="2:122" ht="22.2" customHeight="1" x14ac:dyDescent="0.3">
      <c r="B76" s="101">
        <v>55</v>
      </c>
      <c r="C76" s="102">
        <v>45464</v>
      </c>
      <c r="D76" s="103">
        <v>0.80208333333333337</v>
      </c>
      <c r="E76" s="154" t="s">
        <v>104</v>
      </c>
      <c r="F76" s="104">
        <v>1</v>
      </c>
      <c r="G76" s="104">
        <v>3</v>
      </c>
      <c r="H76" s="154" t="s">
        <v>114</v>
      </c>
      <c r="I76" s="150" t="s">
        <v>68</v>
      </c>
      <c r="J76" s="105"/>
      <c r="Y76" s="79" t="s">
        <v>32</v>
      </c>
      <c r="Z76" s="78" t="str">
        <f t="shared" si="53"/>
        <v>A B D F</v>
      </c>
      <c r="AA76" s="78" t="str">
        <f t="shared" si="54"/>
        <v>3D</v>
      </c>
      <c r="AB76" s="78" t="str">
        <f t="shared" si="55"/>
        <v>3A</v>
      </c>
      <c r="AC76" s="78" t="str">
        <f t="shared" si="56"/>
        <v>3B</v>
      </c>
      <c r="AD76" s="78" t="str">
        <f t="shared" si="57"/>
        <v>3F</v>
      </c>
    </row>
    <row r="77" spans="2:122" ht="22.2" customHeight="1" x14ac:dyDescent="0.3">
      <c r="B77" s="221" t="s">
        <v>133</v>
      </c>
      <c r="C77" s="222"/>
      <c r="D77" s="222"/>
      <c r="E77" s="222"/>
      <c r="F77" s="222"/>
      <c r="G77" s="222"/>
      <c r="H77" s="222"/>
      <c r="I77" s="222"/>
      <c r="J77" s="223"/>
      <c r="Y77" s="79" t="s">
        <v>33</v>
      </c>
      <c r="Z77" s="78" t="str">
        <f t="shared" si="53"/>
        <v>A B E F</v>
      </c>
      <c r="AA77" s="78" t="str">
        <f t="shared" si="54"/>
        <v>3E</v>
      </c>
      <c r="AB77" s="78" t="str">
        <f t="shared" si="55"/>
        <v>3A</v>
      </c>
      <c r="AC77" s="78" t="str">
        <f t="shared" si="56"/>
        <v>3B</v>
      </c>
      <c r="AD77" s="78" t="str">
        <f t="shared" si="57"/>
        <v>3F</v>
      </c>
    </row>
    <row r="78" spans="2:122" ht="22.2" customHeight="1" x14ac:dyDescent="0.3">
      <c r="Y78" s="79" t="s">
        <v>34</v>
      </c>
      <c r="Z78" s="78" t="str">
        <f t="shared" si="53"/>
        <v>A D E F</v>
      </c>
      <c r="AA78" s="78" t="str">
        <f t="shared" si="54"/>
        <v>3D</v>
      </c>
      <c r="AB78" s="78" t="str">
        <f t="shared" si="55"/>
        <v>3A</v>
      </c>
      <c r="AC78" s="78" t="str">
        <f t="shared" si="56"/>
        <v>3F</v>
      </c>
      <c r="AD78" s="78" t="str">
        <f t="shared" si="57"/>
        <v>3E</v>
      </c>
    </row>
    <row r="79" spans="2:122" ht="22.2" customHeight="1" x14ac:dyDescent="0.3">
      <c r="Y79" s="79" t="s">
        <v>35</v>
      </c>
      <c r="Z79" s="78" t="str">
        <f t="shared" si="53"/>
        <v>B C D E</v>
      </c>
      <c r="AA79" s="78" t="str">
        <f t="shared" si="54"/>
        <v>3C</v>
      </c>
      <c r="AB79" s="78" t="str">
        <f t="shared" si="55"/>
        <v>3D</v>
      </c>
      <c r="AC79" s="78" t="str">
        <f t="shared" si="56"/>
        <v>3B</v>
      </c>
      <c r="AD79" s="78" t="str">
        <f t="shared" si="57"/>
        <v>3E</v>
      </c>
    </row>
    <row r="80" spans="2:122" ht="22.2" customHeight="1" x14ac:dyDescent="0.3">
      <c r="Y80" s="79" t="s">
        <v>36</v>
      </c>
      <c r="Z80" s="78" t="str">
        <f t="shared" si="53"/>
        <v>B C D F</v>
      </c>
      <c r="AA80" s="78" t="str">
        <f t="shared" si="54"/>
        <v>3C</v>
      </c>
      <c r="AB80" s="78" t="str">
        <f t="shared" si="55"/>
        <v>3D</v>
      </c>
      <c r="AC80" s="78" t="str">
        <f t="shared" si="56"/>
        <v>3B</v>
      </c>
      <c r="AD80" s="78" t="str">
        <f t="shared" si="57"/>
        <v>3F</v>
      </c>
    </row>
    <row r="81" spans="25:30" ht="22.2" customHeight="1" x14ac:dyDescent="0.3">
      <c r="Y81" s="79" t="s">
        <v>37</v>
      </c>
      <c r="Z81" s="78" t="str">
        <f t="shared" si="53"/>
        <v>B C E F</v>
      </c>
      <c r="AA81" s="78" t="str">
        <f t="shared" si="54"/>
        <v>3E</v>
      </c>
      <c r="AB81" s="78" t="str">
        <f t="shared" si="55"/>
        <v>3C</v>
      </c>
      <c r="AC81" s="78" t="str">
        <f t="shared" si="56"/>
        <v>3B</v>
      </c>
      <c r="AD81" s="78" t="str">
        <f t="shared" si="57"/>
        <v>3F</v>
      </c>
    </row>
    <row r="82" spans="25:30" ht="22.2" customHeight="1" x14ac:dyDescent="0.3">
      <c r="Y82" s="79" t="s">
        <v>38</v>
      </c>
      <c r="Z82" s="78" t="str">
        <f t="shared" si="53"/>
        <v>B D E F</v>
      </c>
      <c r="AA82" s="78" t="str">
        <f t="shared" si="54"/>
        <v>3E</v>
      </c>
      <c r="AB82" s="78" t="str">
        <f t="shared" si="55"/>
        <v>3D</v>
      </c>
      <c r="AC82" s="78" t="str">
        <f t="shared" si="56"/>
        <v>3B</v>
      </c>
      <c r="AD82" s="78" t="str">
        <f t="shared" si="57"/>
        <v>3F</v>
      </c>
    </row>
    <row r="83" spans="25:30" ht="22.2" customHeight="1" x14ac:dyDescent="0.3">
      <c r="Y83" s="79" t="s">
        <v>39</v>
      </c>
      <c r="Z83" s="78" t="str">
        <f t="shared" si="53"/>
        <v>C D E F</v>
      </c>
      <c r="AA83" s="78" t="str">
        <f t="shared" si="54"/>
        <v>3C</v>
      </c>
      <c r="AB83" s="78" t="str">
        <f t="shared" si="55"/>
        <v>3D</v>
      </c>
      <c r="AC83" s="78" t="str">
        <f t="shared" si="56"/>
        <v>3F</v>
      </c>
      <c r="AD83" s="78" t="str">
        <f t="shared" si="57"/>
        <v>3E</v>
      </c>
    </row>
    <row r="84" spans="25:30" ht="22.2" customHeight="1" x14ac:dyDescent="0.3"/>
    <row r="85" spans="25:30" ht="22.2" customHeight="1" x14ac:dyDescent="0.3"/>
    <row r="86" spans="25:30" ht="22.2" customHeight="1" x14ac:dyDescent="0.3"/>
    <row r="87" spans="25:30" ht="22.2" customHeight="1" x14ac:dyDescent="0.3"/>
    <row r="88" spans="25:30" ht="22.2" customHeight="1" x14ac:dyDescent="0.3"/>
    <row r="89" spans="25:30" ht="22.2" customHeight="1" x14ac:dyDescent="0.3"/>
    <row r="90" spans="25:30" ht="22.2" customHeight="1" x14ac:dyDescent="0.3"/>
    <row r="91" spans="25:30" ht="22.2" customHeight="1" x14ac:dyDescent="0.3"/>
    <row r="92" spans="25:30" ht="22.2" customHeight="1" x14ac:dyDescent="0.3"/>
    <row r="93" spans="25:30" ht="22.2" customHeight="1" x14ac:dyDescent="0.3"/>
    <row r="94" spans="25:30" ht="22.2" customHeight="1" x14ac:dyDescent="0.3"/>
    <row r="95" spans="25:30" ht="22.2" customHeight="1" x14ac:dyDescent="0.3"/>
    <row r="96" spans="25:30" ht="22.2" customHeight="1" x14ac:dyDescent="0.3"/>
    <row r="97" ht="22.2" customHeight="1" x14ac:dyDescent="0.3"/>
    <row r="98" ht="22.2" customHeight="1" x14ac:dyDescent="0.3"/>
    <row r="99" ht="18" customHeight="1" x14ac:dyDescent="0.3"/>
    <row r="100" ht="18" customHeight="1" x14ac:dyDescent="0.3"/>
    <row r="101" ht="18" customHeight="1" x14ac:dyDescent="0.3"/>
  </sheetData>
  <sortState xmlns:xlrd2="http://schemas.microsoft.com/office/spreadsheetml/2017/richdata2" ref="N7:V10">
    <sortCondition descending="1" ref="V7:V10"/>
    <sortCondition descending="1" ref="U7:U10"/>
  </sortState>
  <mergeCells count="15">
    <mergeCell ref="B1:J3"/>
    <mergeCell ref="B51:J51"/>
    <mergeCell ref="B4:J4"/>
    <mergeCell ref="B42:J42"/>
    <mergeCell ref="B43:J43"/>
    <mergeCell ref="B48:J48"/>
    <mergeCell ref="B77:J77"/>
    <mergeCell ref="B67:J67"/>
    <mergeCell ref="B72:J72"/>
    <mergeCell ref="B75:J75"/>
    <mergeCell ref="B54:J54"/>
    <mergeCell ref="B55:J55"/>
    <mergeCell ref="B60:J60"/>
    <mergeCell ref="B63:J63"/>
    <mergeCell ref="B66:J66"/>
  </mergeCells>
  <phoneticPr fontId="29" type="noConversion"/>
  <conditionalFormatting sqref="E60 H60">
    <cfRule type="cellIs" dxfId="4" priority="2" operator="equal">
      <formula>"Portugal"</formula>
    </cfRule>
  </conditionalFormatting>
  <conditionalFormatting sqref="E72 H72">
    <cfRule type="cellIs" dxfId="3" priority="79" operator="equal">
      <formula>"Portugal"</formula>
    </cfRule>
  </conditionalFormatting>
  <conditionalFormatting sqref="H45:H46">
    <cfRule type="cellIs" dxfId="2" priority="11" operator="equal">
      <formula>"Portugal"</formula>
    </cfRule>
  </conditionalFormatting>
  <conditionalFormatting sqref="H57">
    <cfRule type="cellIs" dxfId="1" priority="1" operator="equal">
      <formula>"Portugal"</formula>
    </cfRule>
  </conditionalFormatting>
  <conditionalFormatting sqref="H69">
    <cfRule type="cellIs" dxfId="0" priority="3" operator="equal">
      <formula>"Portugal"</formula>
    </cfRule>
  </conditionalFormatting>
  <printOptions horizontalCentered="1"/>
  <pageMargins left="0" right="0" top="0.17" bottom="0.18" header="0" footer="0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E2</vt:lpstr>
      <vt:lpstr>'E2'!Área_de_Impressão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União Clubes Futebol Concelho Cascais</cp:lastModifiedBy>
  <cp:lastPrinted>2024-06-19T18:22:39Z</cp:lastPrinted>
  <dcterms:created xsi:type="dcterms:W3CDTF">2015-12-13T00:09:02Z</dcterms:created>
  <dcterms:modified xsi:type="dcterms:W3CDTF">2024-06-22T10:32:55Z</dcterms:modified>
</cp:coreProperties>
</file>