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izador\Desktop\Estoril Foot 2026\CALENDÁRIOS\Calendários 2026\"/>
    </mc:Choice>
  </mc:AlternateContent>
  <xr:revisionPtr revIDLastSave="0" documentId="13_ncr:1_{D90B8110-F845-4168-A708-8D414082696A}" xr6:coauthVersionLast="47" xr6:coauthVersionMax="47" xr10:uidLastSave="{00000000-0000-0000-0000-000000000000}"/>
  <bookViews>
    <workbookView xWindow="372" yWindow="0" windowWidth="22668" windowHeight="12240" firstSheet="1" activeTab="1" xr2:uid="{00000000-000D-0000-FFFF-FFFF00000000}"/>
  </bookViews>
  <sheets>
    <sheet name="Folha2" sheetId="2" state="hidden" r:id="rId1"/>
    <sheet name="Traquinas" sheetId="6" r:id="rId2"/>
  </sheets>
  <definedNames>
    <definedName name="_xlnm.Print_Area" localSheetId="1">Traquinas!$B$1:$W$48</definedName>
  </definedNames>
  <calcPr calcId="191029"/>
</workbook>
</file>

<file path=xl/calcChain.xml><?xml version="1.0" encoding="utf-8"?>
<calcChain xmlns="http://schemas.openxmlformats.org/spreadsheetml/2006/main">
  <c r="U21" i="6" l="1"/>
  <c r="O21" i="6"/>
  <c r="U20" i="6"/>
  <c r="O20" i="6"/>
  <c r="U19" i="6"/>
  <c r="O19" i="6"/>
  <c r="U16" i="6" l="1"/>
  <c r="O16" i="6"/>
  <c r="U14" i="6"/>
  <c r="O14" i="6"/>
  <c r="U13" i="6"/>
  <c r="O13" i="6"/>
  <c r="U15" i="6"/>
  <c r="O15" i="6"/>
  <c r="U10" i="6"/>
  <c r="O10" i="6"/>
  <c r="U8" i="6"/>
  <c r="O8" i="6"/>
  <c r="U9" i="6"/>
  <c r="O9" i="6"/>
  <c r="U7" i="6"/>
  <c r="O7" i="6"/>
  <c r="H40" i="6"/>
  <c r="AD94" i="6" l="1"/>
  <c r="AC94" i="6"/>
  <c r="AB94" i="6"/>
  <c r="AA94" i="6"/>
  <c r="Z94" i="6"/>
  <c r="AD93" i="6"/>
  <c r="AC93" i="6"/>
  <c r="AB93" i="6"/>
  <c r="AA93" i="6"/>
  <c r="Z93" i="6"/>
  <c r="AD92" i="6"/>
  <c r="AC92" i="6"/>
  <c r="AB92" i="6"/>
  <c r="AA92" i="6"/>
  <c r="Z92" i="6"/>
  <c r="AD91" i="6"/>
  <c r="AC91" i="6"/>
  <c r="AB91" i="6"/>
  <c r="AA91" i="6"/>
  <c r="Z91" i="6"/>
  <c r="AD90" i="6"/>
  <c r="AC90" i="6"/>
  <c r="AB90" i="6"/>
  <c r="AA90" i="6"/>
  <c r="Z90" i="6"/>
  <c r="AD89" i="6"/>
  <c r="AC89" i="6"/>
  <c r="AB89" i="6"/>
  <c r="AA89" i="6"/>
  <c r="Z89" i="6"/>
  <c r="AD88" i="6"/>
  <c r="AC88" i="6"/>
  <c r="AB88" i="6"/>
  <c r="AA88" i="6"/>
  <c r="Z88" i="6"/>
  <c r="AD87" i="6"/>
  <c r="AC87" i="6"/>
  <c r="AB87" i="6"/>
  <c r="AA87" i="6"/>
  <c r="Z87" i="6"/>
  <c r="AD86" i="6"/>
  <c r="AC86" i="6"/>
  <c r="AB86" i="6"/>
  <c r="AA86" i="6"/>
  <c r="Z86" i="6"/>
  <c r="AD85" i="6"/>
  <c r="AC85" i="6"/>
  <c r="AB85" i="6"/>
  <c r="AA85" i="6"/>
  <c r="Z85" i="6"/>
  <c r="AD84" i="6"/>
  <c r="AC84" i="6"/>
  <c r="AB84" i="6"/>
  <c r="AA84" i="6"/>
  <c r="Z84" i="6"/>
  <c r="AD83" i="6"/>
  <c r="AC83" i="6"/>
  <c r="AB83" i="6"/>
  <c r="AA83" i="6"/>
  <c r="Z83" i="6"/>
  <c r="AD82" i="6"/>
  <c r="AC82" i="6"/>
  <c r="AB82" i="6"/>
  <c r="AA82" i="6"/>
  <c r="Z82" i="6"/>
  <c r="AD81" i="6"/>
  <c r="AC81" i="6"/>
  <c r="AB81" i="6"/>
  <c r="AA81" i="6"/>
  <c r="Z81" i="6"/>
  <c r="AD80" i="6"/>
  <c r="AC80" i="6"/>
  <c r="AB80" i="6"/>
  <c r="AA80" i="6"/>
  <c r="Z80" i="6"/>
  <c r="Y77" i="6"/>
  <c r="AH77" i="6" s="1"/>
  <c r="AJ77" i="6" s="1"/>
  <c r="L59" i="6"/>
  <c r="K59" i="6"/>
  <c r="L57" i="6"/>
  <c r="K57" i="6"/>
  <c r="L56" i="6"/>
  <c r="K56" i="6"/>
  <c r="L54" i="6"/>
  <c r="K54" i="6"/>
  <c r="L53" i="6"/>
  <c r="K53" i="6"/>
  <c r="L52" i="6"/>
  <c r="K52" i="6"/>
  <c r="L51" i="6"/>
  <c r="K51" i="6"/>
  <c r="L49" i="6"/>
  <c r="K49" i="6"/>
  <c r="L48" i="6"/>
  <c r="K48" i="6"/>
  <c r="L43" i="6"/>
  <c r="K43" i="6"/>
  <c r="L41" i="6"/>
  <c r="K41" i="6"/>
  <c r="AH40" i="6"/>
  <c r="AJ40" i="6" s="1"/>
  <c r="L40" i="6"/>
  <c r="K40" i="6"/>
  <c r="AH39" i="6"/>
  <c r="AJ39" i="6" s="1"/>
  <c r="AH38" i="6"/>
  <c r="L38" i="6"/>
  <c r="K38" i="6"/>
  <c r="AH37" i="6"/>
  <c r="L37" i="6"/>
  <c r="K37" i="6"/>
  <c r="L36" i="6"/>
  <c r="K36" i="6"/>
  <c r="L35" i="6"/>
  <c r="K35" i="6"/>
  <c r="L32" i="6"/>
  <c r="K32" i="6"/>
  <c r="AH31" i="6"/>
  <c r="AJ31" i="6" s="1"/>
  <c r="L31" i="6"/>
  <c r="K31" i="6"/>
  <c r="AH30" i="6"/>
  <c r="AJ30" i="6" s="1"/>
  <c r="AH29" i="6"/>
  <c r="AH28" i="6"/>
  <c r="K27" i="6"/>
  <c r="L26" i="6"/>
  <c r="K26" i="6"/>
  <c r="K25" i="6"/>
  <c r="AH24" i="6"/>
  <c r="AJ24" i="6" s="1"/>
  <c r="L24" i="6"/>
  <c r="K24" i="6"/>
  <c r="AH23" i="6"/>
  <c r="AJ23" i="6" s="1"/>
  <c r="L23" i="6"/>
  <c r="AH22" i="6"/>
  <c r="AJ22" i="6" s="1"/>
  <c r="K22" i="6"/>
  <c r="L21" i="6"/>
  <c r="K20" i="6"/>
  <c r="L19" i="6"/>
  <c r="K19" i="6"/>
  <c r="AH18" i="6"/>
  <c r="AJ18" i="6" s="1"/>
  <c r="K18" i="6"/>
  <c r="AH17" i="6"/>
  <c r="AJ17" i="6" s="1"/>
  <c r="L17" i="6"/>
  <c r="AH16" i="6"/>
  <c r="L16" i="6"/>
  <c r="E11" i="6"/>
  <c r="K16" i="6" s="1"/>
  <c r="AH15" i="6"/>
  <c r="K14" i="6"/>
  <c r="L13" i="6"/>
  <c r="L12" i="6"/>
  <c r="AH11" i="6"/>
  <c r="AJ11" i="6" s="1"/>
  <c r="AH10" i="6"/>
  <c r="AJ10" i="6" s="1"/>
  <c r="L10" i="6"/>
  <c r="K10" i="6"/>
  <c r="AH9" i="6"/>
  <c r="K9" i="6"/>
  <c r="AH8" i="6"/>
  <c r="L8" i="6"/>
  <c r="K7" i="6"/>
  <c r="K6" i="6"/>
  <c r="E6" i="6"/>
  <c r="L7" i="6" l="1"/>
  <c r="K11" i="6"/>
  <c r="L25" i="6"/>
  <c r="L18" i="6"/>
  <c r="L20" i="6"/>
  <c r="K8" i="6"/>
  <c r="K17" i="6"/>
  <c r="L11" i="6"/>
  <c r="K12" i="6"/>
  <c r="L14" i="6"/>
  <c r="K23" i="6"/>
  <c r="K21" i="6"/>
  <c r="L22" i="6"/>
  <c r="K13" i="6"/>
  <c r="L9" i="6"/>
  <c r="L27" i="6"/>
  <c r="AD17" i="6"/>
  <c r="L15" i="6"/>
  <c r="K15" i="6"/>
  <c r="AL11" i="6"/>
  <c r="L6" i="6"/>
  <c r="AD8" i="6"/>
  <c r="Y9" i="6"/>
  <c r="AC9" i="6"/>
  <c r="Y10" i="6"/>
  <c r="AC10" i="6"/>
  <c r="Y11" i="6"/>
  <c r="AC11" i="6"/>
  <c r="AD15" i="6"/>
  <c r="Y16" i="6"/>
  <c r="AC16" i="6"/>
  <c r="AD40" i="6"/>
  <c r="AD39" i="6"/>
  <c r="AC38" i="6"/>
  <c r="Y38" i="6"/>
  <c r="AC37" i="6"/>
  <c r="Y37" i="6"/>
  <c r="AC31" i="6"/>
  <c r="Y31" i="6"/>
  <c r="AC40" i="6"/>
  <c r="Y40" i="6"/>
  <c r="AC39" i="6"/>
  <c r="Y39" i="6"/>
  <c r="AD38" i="6"/>
  <c r="AD37" i="6"/>
  <c r="AD31" i="6"/>
  <c r="AD30" i="6"/>
  <c r="AD29" i="6"/>
  <c r="AD28" i="6"/>
  <c r="AD24" i="6"/>
  <c r="AC23" i="6"/>
  <c r="Y23" i="6"/>
  <c r="AD22" i="6"/>
  <c r="AD18" i="6"/>
  <c r="AC30" i="6"/>
  <c r="Y30" i="6"/>
  <c r="AC29" i="6"/>
  <c r="Y29" i="6"/>
  <c r="AC28" i="6"/>
  <c r="Y28" i="6"/>
  <c r="AC24" i="6"/>
  <c r="Y24" i="6"/>
  <c r="AD23" i="6"/>
  <c r="AC22" i="6"/>
  <c r="Y22" i="6"/>
  <c r="AC18" i="6"/>
  <c r="Y18" i="6"/>
  <c r="AL18" i="6"/>
  <c r="AL22" i="6"/>
  <c r="AL24" i="6"/>
  <c r="Y8" i="6"/>
  <c r="AC8" i="6"/>
  <c r="AD9" i="6"/>
  <c r="AD10" i="6"/>
  <c r="AD11" i="6"/>
  <c r="Y15" i="6"/>
  <c r="AC15" i="6"/>
  <c r="AD16" i="6"/>
  <c r="Y17" i="6"/>
  <c r="AC17" i="6"/>
  <c r="AL31" i="6"/>
  <c r="AL40" i="6"/>
  <c r="AL77" i="6"/>
  <c r="AE40" i="6" l="1"/>
  <c r="AE30" i="6"/>
  <c r="Z11" i="6"/>
  <c r="Z15" i="6"/>
  <c r="Z16" i="6"/>
  <c r="Z39" i="6"/>
  <c r="Z38" i="6"/>
  <c r="Z17" i="6"/>
  <c r="Z9" i="6"/>
  <c r="Z10" i="6"/>
  <c r="Z22" i="6"/>
  <c r="Z29" i="6"/>
  <c r="AE17" i="6"/>
  <c r="AE15" i="6"/>
  <c r="AE8" i="6"/>
  <c r="Z8" i="6"/>
  <c r="Z23" i="6"/>
  <c r="Z28" i="6"/>
  <c r="AE29" i="6"/>
  <c r="Z37" i="6"/>
  <c r="AE28" i="6"/>
  <c r="AE22" i="6"/>
  <c r="AE39" i="6"/>
  <c r="Z18" i="6"/>
  <c r="Z24" i="6"/>
  <c r="Z31" i="6"/>
  <c r="Z40" i="6"/>
  <c r="Z30" i="6"/>
  <c r="AE18" i="6"/>
  <c r="AE24" i="6"/>
  <c r="AN77" i="6"/>
  <c r="AE23" i="6"/>
  <c r="AB40" i="6"/>
  <c r="AB39" i="6"/>
  <c r="AB38" i="6"/>
  <c r="AB37" i="6"/>
  <c r="AB31" i="6"/>
  <c r="AB30" i="6"/>
  <c r="AB29" i="6"/>
  <c r="AB28" i="6"/>
  <c r="AB24" i="6"/>
  <c r="AB22" i="6"/>
  <c r="AB18" i="6"/>
  <c r="AB23" i="6"/>
  <c r="AB16" i="6"/>
  <c r="AB11" i="6"/>
  <c r="AB10" i="6"/>
  <c r="AB9" i="6"/>
  <c r="AB17" i="6"/>
  <c r="AB15" i="6"/>
  <c r="AB8" i="6"/>
  <c r="AE31" i="6"/>
  <c r="AE37" i="6"/>
  <c r="AE38" i="6"/>
  <c r="AE16" i="6"/>
  <c r="AE11" i="6"/>
  <c r="AE10" i="6"/>
  <c r="AE9" i="6"/>
  <c r="AA39" i="6" l="1"/>
  <c r="AF39" i="6" s="1"/>
  <c r="AK39" i="6" s="1"/>
  <c r="AA15" i="6"/>
  <c r="AF15" i="6" s="1"/>
  <c r="AI15" i="6" s="1"/>
  <c r="AA16" i="6"/>
  <c r="AF16" i="6" s="1"/>
  <c r="AI16" i="6" s="1"/>
  <c r="AA9" i="6"/>
  <c r="AF9" i="6" s="1"/>
  <c r="AI9" i="6" s="1"/>
  <c r="AA11" i="6"/>
  <c r="AF11" i="6" s="1"/>
  <c r="AK11" i="6" s="1"/>
  <c r="AA17" i="6"/>
  <c r="AF17" i="6" s="1"/>
  <c r="AK17" i="6" s="1"/>
  <c r="AA37" i="6"/>
  <c r="AF37" i="6" s="1"/>
  <c r="AI37" i="6" s="1"/>
  <c r="AA38" i="6"/>
  <c r="AF38" i="6" s="1"/>
  <c r="AI38" i="6" s="1"/>
  <c r="AA23" i="6"/>
  <c r="AF23" i="6" s="1"/>
  <c r="AK23" i="6" s="1"/>
  <c r="AA30" i="6"/>
  <c r="AF30" i="6" s="1"/>
  <c r="AK30" i="6" s="1"/>
  <c r="AA10" i="6"/>
  <c r="AF10" i="6" s="1"/>
  <c r="AI10" i="6" s="1"/>
  <c r="AA8" i="6"/>
  <c r="AF8" i="6" s="1"/>
  <c r="AI8" i="6" s="1"/>
  <c r="AA29" i="6"/>
  <c r="AF29" i="6" s="1"/>
  <c r="AI29" i="6" s="1"/>
  <c r="AA22" i="6"/>
  <c r="AK22" i="6" s="1"/>
  <c r="AA28" i="6"/>
  <c r="AF28" i="6" s="1"/>
  <c r="AI28" i="6" s="1"/>
  <c r="AA40" i="6"/>
  <c r="AF40" i="6" s="1"/>
  <c r="AI40" i="6" s="1"/>
  <c r="AA18" i="6"/>
  <c r="AF18" i="6" s="1"/>
  <c r="AI18" i="6" s="1"/>
  <c r="AA24" i="6"/>
  <c r="AK24" i="6" s="1"/>
  <c r="AA31" i="6"/>
  <c r="AF31" i="6" s="1"/>
  <c r="AM31" i="6" s="1"/>
  <c r="AP77" i="6"/>
  <c r="AI39" i="6" l="1"/>
  <c r="AI17" i="6"/>
  <c r="AK10" i="6"/>
  <c r="AI11" i="6"/>
  <c r="AJ15" i="6"/>
  <c r="AK15" i="6" s="1"/>
  <c r="AL15" i="6" s="1"/>
  <c r="AM15" i="6" s="1"/>
  <c r="AJ16" i="6"/>
  <c r="AK16" i="6" s="1"/>
  <c r="AI23" i="6"/>
  <c r="AJ8" i="6"/>
  <c r="AK8" i="6" s="1"/>
  <c r="AM11" i="6"/>
  <c r="AJ37" i="6"/>
  <c r="AK37" i="6" s="1"/>
  <c r="AL39" i="6" s="1"/>
  <c r="AN39" i="6" s="1"/>
  <c r="AO39" i="6" s="1"/>
  <c r="AJ38" i="6"/>
  <c r="AL38" i="6" s="1"/>
  <c r="AJ9" i="6"/>
  <c r="AL9" i="6" s="1"/>
  <c r="AJ28" i="6"/>
  <c r="AK28" i="6" s="1"/>
  <c r="AL28" i="6" s="1"/>
  <c r="AM28" i="6" s="1"/>
  <c r="AN28" i="6" s="1"/>
  <c r="AV28" i="6" s="1"/>
  <c r="AX28" i="6" s="1"/>
  <c r="AI30" i="6"/>
  <c r="AJ29" i="6"/>
  <c r="AL29" i="6" s="1"/>
  <c r="AM29" i="6" s="1"/>
  <c r="AL23" i="6"/>
  <c r="AI22" i="6"/>
  <c r="AM22" i="6"/>
  <c r="AI31" i="6"/>
  <c r="AI24" i="6"/>
  <c r="AM40" i="6"/>
  <c r="AM24" i="6"/>
  <c r="AK40" i="6"/>
  <c r="AM18" i="6"/>
  <c r="AK31" i="6"/>
  <c r="AK18" i="6"/>
  <c r="AL16" i="6" l="1"/>
  <c r="AN16" i="6" s="1"/>
  <c r="AO16" i="6" s="1"/>
  <c r="AL17" i="6"/>
  <c r="AM17" i="6" s="1"/>
  <c r="AL37" i="6"/>
  <c r="AM37" i="6" s="1"/>
  <c r="AN37" i="6" s="1"/>
  <c r="AV37" i="6" s="1"/>
  <c r="AX37" i="6" s="1"/>
  <c r="AL10" i="6"/>
  <c r="AM10" i="6" s="1"/>
  <c r="AL8" i="6"/>
  <c r="AM8" i="6" s="1"/>
  <c r="AN8" i="6" s="1"/>
  <c r="AO8" i="6" s="1"/>
  <c r="AW8" i="6" s="1"/>
  <c r="BF8" i="6" s="1"/>
  <c r="AN22" i="6"/>
  <c r="AP22" i="6" s="1"/>
  <c r="AQ22" i="6" s="1"/>
  <c r="AL30" i="6"/>
  <c r="AM30" i="6" s="1"/>
  <c r="AK38" i="6"/>
  <c r="AK9" i="6"/>
  <c r="AK29" i="6"/>
  <c r="AN29" i="6"/>
  <c r="AO29" i="6" s="1"/>
  <c r="AN18" i="6"/>
  <c r="AO18" i="6" s="1"/>
  <c r="AO28" i="6"/>
  <c r="AW28" i="6" s="1"/>
  <c r="BF28" i="6" s="1"/>
  <c r="AN15" i="6"/>
  <c r="AV15" i="6" s="1"/>
  <c r="AX15" i="6" s="1"/>
  <c r="AN31" i="6"/>
  <c r="AO31" i="6" s="1"/>
  <c r="AM39" i="6"/>
  <c r="AN23" i="6"/>
  <c r="AO23" i="6" s="1"/>
  <c r="AM23" i="6"/>
  <c r="AN38" i="6"/>
  <c r="AO38" i="6" s="1"/>
  <c r="AP38" i="6" s="1"/>
  <c r="AQ38" i="6" s="1"/>
  <c r="AM38" i="6"/>
  <c r="AM9" i="6"/>
  <c r="AN9" i="6"/>
  <c r="AO9" i="6" s="1"/>
  <c r="AM16" i="6" l="1"/>
  <c r="AN40" i="6"/>
  <c r="AO40" i="6" s="1"/>
  <c r="AN30" i="6"/>
  <c r="AO30" i="6" s="1"/>
  <c r="AP30" i="6" s="1"/>
  <c r="AQ30" i="6" s="1"/>
  <c r="AN17" i="6"/>
  <c r="AO17" i="6" s="1"/>
  <c r="AP17" i="6" s="1"/>
  <c r="AR17" i="6" s="1"/>
  <c r="AS17" i="6" s="1"/>
  <c r="AP23" i="6"/>
  <c r="AQ23" i="6" s="1"/>
  <c r="AN10" i="6"/>
  <c r="AO10" i="6" s="1"/>
  <c r="AP9" i="6" s="1"/>
  <c r="AQ9" i="6" s="1"/>
  <c r="AN11" i="6"/>
  <c r="AO11" i="6" s="1"/>
  <c r="AV8" i="6"/>
  <c r="AX8" i="6" s="1"/>
  <c r="AN24" i="6"/>
  <c r="AO24" i="6" s="1"/>
  <c r="AO37" i="6"/>
  <c r="AW37" i="6" s="1"/>
  <c r="BF37" i="6" s="1"/>
  <c r="AP18" i="6"/>
  <c r="AQ18" i="6" s="1"/>
  <c r="AO22" i="6"/>
  <c r="AP31" i="6"/>
  <c r="AQ31" i="6" s="1"/>
  <c r="AO15" i="6"/>
  <c r="AW15" i="6" s="1"/>
  <c r="BF15" i="6" s="1"/>
  <c r="AP39" i="6"/>
  <c r="AR39" i="6" s="1"/>
  <c r="AS39" i="6" s="1"/>
  <c r="AP16" i="6" l="1"/>
  <c r="AQ16" i="6" s="1"/>
  <c r="AR18" i="6" s="1"/>
  <c r="AS18" i="6" s="1"/>
  <c r="AT18" i="6" s="1"/>
  <c r="AP40" i="6"/>
  <c r="AQ40" i="6" s="1"/>
  <c r="AR40" i="6" s="1"/>
  <c r="AS40" i="6" s="1"/>
  <c r="AT40" i="6" s="1"/>
  <c r="AV40" i="6" s="1"/>
  <c r="AR23" i="6"/>
  <c r="AS23" i="6" s="1"/>
  <c r="AQ17" i="6"/>
  <c r="AP29" i="6"/>
  <c r="AQ29" i="6" s="1"/>
  <c r="AR29" i="6" s="1"/>
  <c r="AV29" i="6" s="1"/>
  <c r="AX29" i="6" s="1"/>
  <c r="AP10" i="6"/>
  <c r="AQ10" i="6" s="1"/>
  <c r="AP11" i="6"/>
  <c r="AQ11" i="6" s="1"/>
  <c r="AR9" i="6" s="1"/>
  <c r="AV9" i="6" s="1"/>
  <c r="AX9" i="6" s="1"/>
  <c r="AR30" i="6"/>
  <c r="AS30" i="6" s="1"/>
  <c r="AP24" i="6"/>
  <c r="AQ24" i="6" s="1"/>
  <c r="AR24" i="6" s="1"/>
  <c r="AS24" i="6" s="1"/>
  <c r="AQ39" i="6"/>
  <c r="AR16" i="6" l="1"/>
  <c r="AS16" i="6" s="1"/>
  <c r="AW16" i="6" s="1"/>
  <c r="AT39" i="6"/>
  <c r="AV39" i="6" s="1"/>
  <c r="AR38" i="6"/>
  <c r="AV38" i="6" s="1"/>
  <c r="AX38" i="6" s="1"/>
  <c r="AT24" i="6"/>
  <c r="AV24" i="6" s="1"/>
  <c r="AX24" i="6" s="1"/>
  <c r="AR31" i="6"/>
  <c r="AS31" i="6" s="1"/>
  <c r="AT31" i="6" s="1"/>
  <c r="AU31" i="6" s="1"/>
  <c r="AW31" i="6" s="1"/>
  <c r="AR22" i="6"/>
  <c r="AS22" i="6" s="1"/>
  <c r="AR10" i="6"/>
  <c r="AS10" i="6" s="1"/>
  <c r="AR11" i="6"/>
  <c r="AS11" i="6" s="1"/>
  <c r="AS29" i="6"/>
  <c r="AW29" i="6" s="1"/>
  <c r="AY28" i="6" s="1"/>
  <c r="BG28" i="6" s="1"/>
  <c r="BI28" i="6" s="1"/>
  <c r="AS9" i="6"/>
  <c r="AW9" i="6" s="1"/>
  <c r="AY8" i="6" s="1"/>
  <c r="BG8" i="6" s="1"/>
  <c r="BI8" i="6" s="1"/>
  <c r="BQ8" i="6" s="1"/>
  <c r="AU40" i="6"/>
  <c r="AW40" i="6" s="1"/>
  <c r="AT23" i="6"/>
  <c r="AU23" i="6" s="1"/>
  <c r="AW23" i="6" s="1"/>
  <c r="AT17" i="6"/>
  <c r="AU17" i="6" s="1"/>
  <c r="AW17" i="6" s="1"/>
  <c r="AY40" i="6"/>
  <c r="AX40" i="6"/>
  <c r="AU18" i="6"/>
  <c r="AW18" i="6" s="1"/>
  <c r="AV18" i="6"/>
  <c r="AT22" i="6" l="1"/>
  <c r="AU22" i="6" s="1"/>
  <c r="AW22" i="6" s="1"/>
  <c r="AY24" i="6"/>
  <c r="BA24" i="6" s="1"/>
  <c r="AS38" i="6"/>
  <c r="AW38" i="6" s="1"/>
  <c r="AY37" i="6" s="1"/>
  <c r="BG37" i="6" s="1"/>
  <c r="BI37" i="6" s="1"/>
  <c r="AV16" i="6"/>
  <c r="AX16" i="6" s="1"/>
  <c r="AY16" i="6" s="1"/>
  <c r="BA16" i="6" s="1"/>
  <c r="AU39" i="6"/>
  <c r="AW39" i="6" s="1"/>
  <c r="AT30" i="6"/>
  <c r="AU30" i="6" s="1"/>
  <c r="AW30" i="6" s="1"/>
  <c r="AU24" i="6"/>
  <c r="AW24" i="6" s="1"/>
  <c r="AT10" i="6"/>
  <c r="AU10" i="6" s="1"/>
  <c r="AW10" i="6" s="1"/>
  <c r="AT11" i="6"/>
  <c r="AU11" i="6" s="1"/>
  <c r="AW11" i="6" s="1"/>
  <c r="AV31" i="6"/>
  <c r="AY31" i="6" s="1"/>
  <c r="BB31" i="6" s="1"/>
  <c r="AY29" i="6"/>
  <c r="BA29" i="6" s="1"/>
  <c r="BK8" i="6"/>
  <c r="BP8" i="6"/>
  <c r="BL8" i="6"/>
  <c r="BM8" i="6"/>
  <c r="AY9" i="6"/>
  <c r="BA9" i="6" s="1"/>
  <c r="BN8" i="6"/>
  <c r="BO8" i="6"/>
  <c r="BJ8" i="6"/>
  <c r="BR8" i="6"/>
  <c r="BS8" i="6" s="1"/>
  <c r="AV23" i="6"/>
  <c r="AY23" i="6" s="1"/>
  <c r="AV17" i="6"/>
  <c r="AY17" i="6" s="1"/>
  <c r="AY18" i="6"/>
  <c r="AX18" i="6"/>
  <c r="AY39" i="6"/>
  <c r="AX39" i="6"/>
  <c r="BA40" i="6"/>
  <c r="BB40" i="6"/>
  <c r="AZ40" i="6"/>
  <c r="BR28" i="6"/>
  <c r="BP28" i="6"/>
  <c r="BN28" i="6"/>
  <c r="BL28" i="6"/>
  <c r="BJ28" i="6"/>
  <c r="BQ28" i="6"/>
  <c r="BO28" i="6"/>
  <c r="BM28" i="6"/>
  <c r="BK28" i="6"/>
  <c r="AV22" i="6" l="1"/>
  <c r="AY22" i="6" s="1"/>
  <c r="BB24" i="6"/>
  <c r="BC24" i="6" s="1"/>
  <c r="AZ24" i="6"/>
  <c r="AV30" i="6"/>
  <c r="AY30" i="6" s="1"/>
  <c r="AZ30" i="6" s="1"/>
  <c r="AV10" i="6"/>
  <c r="AY10" i="6" s="1"/>
  <c r="BA10" i="6" s="1"/>
  <c r="AY38" i="6"/>
  <c r="AZ38" i="6" s="1"/>
  <c r="AY15" i="6"/>
  <c r="BG15" i="6" s="1"/>
  <c r="BI15" i="6" s="1"/>
  <c r="BR15" i="6" s="1"/>
  <c r="AZ16" i="6"/>
  <c r="BF16" i="6" s="1"/>
  <c r="AV11" i="6"/>
  <c r="AX11" i="6" s="1"/>
  <c r="BA31" i="6"/>
  <c r="AZ31" i="6"/>
  <c r="AX31" i="6"/>
  <c r="AZ29" i="6"/>
  <c r="BF29" i="6" s="1"/>
  <c r="AX23" i="6"/>
  <c r="AZ9" i="6"/>
  <c r="BF9" i="6" s="1"/>
  <c r="BT8" i="6"/>
  <c r="AX17" i="6"/>
  <c r="BQ37" i="6"/>
  <c r="BO37" i="6"/>
  <c r="BM37" i="6"/>
  <c r="BK37" i="6"/>
  <c r="BR37" i="6"/>
  <c r="BP37" i="6"/>
  <c r="BN37" i="6"/>
  <c r="BL37" i="6"/>
  <c r="BJ37" i="6"/>
  <c r="BD31" i="6"/>
  <c r="BC31" i="6"/>
  <c r="BT28" i="6"/>
  <c r="BS28" i="6"/>
  <c r="BC40" i="6"/>
  <c r="BD40" i="6"/>
  <c r="AZ23" i="6"/>
  <c r="BA23" i="6"/>
  <c r="BA39" i="6"/>
  <c r="AZ39" i="6"/>
  <c r="BA18" i="6"/>
  <c r="BB18" i="6"/>
  <c r="AZ18" i="6"/>
  <c r="AZ17" i="6"/>
  <c r="BA17" i="6"/>
  <c r="AX22" i="6" l="1"/>
  <c r="BD24" i="6"/>
  <c r="AX30" i="6"/>
  <c r="BA30" i="6"/>
  <c r="BB30" i="6" s="1"/>
  <c r="BC30" i="6" s="1"/>
  <c r="AX10" i="6"/>
  <c r="AZ10" i="6"/>
  <c r="BB9" i="6" s="1"/>
  <c r="BG9" i="6" s="1"/>
  <c r="BI9" i="6" s="1"/>
  <c r="BL15" i="6"/>
  <c r="BP15" i="6"/>
  <c r="BT15" i="6" s="1"/>
  <c r="BN15" i="6"/>
  <c r="BJ15" i="6"/>
  <c r="BA38" i="6"/>
  <c r="BB38" i="6" s="1"/>
  <c r="BG38" i="6" s="1"/>
  <c r="BI38" i="6" s="1"/>
  <c r="BQ15" i="6"/>
  <c r="BS15" i="6" s="1"/>
  <c r="BO15" i="6"/>
  <c r="BM15" i="6"/>
  <c r="BK15" i="6"/>
  <c r="AY11" i="6"/>
  <c r="BA11" i="6" s="1"/>
  <c r="BB17" i="6"/>
  <c r="BC17" i="6" s="1"/>
  <c r="BC18" i="6"/>
  <c r="BD18" i="6"/>
  <c r="BB23" i="6"/>
  <c r="BA22" i="6"/>
  <c r="BB22" i="6"/>
  <c r="AZ22" i="6"/>
  <c r="BS37" i="6"/>
  <c r="BT37" i="6"/>
  <c r="BF38" i="6"/>
  <c r="BB16" i="6"/>
  <c r="BG16" i="6" s="1"/>
  <c r="BI16" i="6" s="1"/>
  <c r="BB29" i="6" l="1"/>
  <c r="BG29" i="6" s="1"/>
  <c r="BI29" i="6" s="1"/>
  <c r="BQ29" i="6" s="1"/>
  <c r="BB10" i="6"/>
  <c r="BC10" i="6" s="1"/>
  <c r="BB39" i="6"/>
  <c r="BD39" i="6" s="1"/>
  <c r="BB11" i="6"/>
  <c r="BC11" i="6" s="1"/>
  <c r="AZ11" i="6"/>
  <c r="BD30" i="6"/>
  <c r="BE31" i="6" s="1"/>
  <c r="BD17" i="6"/>
  <c r="BE17" i="6" s="1"/>
  <c r="BG17" i="6" s="1"/>
  <c r="BI17" i="6" s="1"/>
  <c r="BQ9" i="6"/>
  <c r="BO9" i="6"/>
  <c r="BM9" i="6"/>
  <c r="BK9" i="6"/>
  <c r="BR9" i="6"/>
  <c r="BP9" i="6"/>
  <c r="BN9" i="6"/>
  <c r="BL9" i="6"/>
  <c r="BJ9" i="6"/>
  <c r="BR38" i="6"/>
  <c r="BP38" i="6"/>
  <c r="BN38" i="6"/>
  <c r="BL38" i="6"/>
  <c r="BJ38" i="6"/>
  <c r="BQ38" i="6"/>
  <c r="BO38" i="6"/>
  <c r="BM38" i="6"/>
  <c r="BK38" i="6"/>
  <c r="BC22" i="6"/>
  <c r="BD22" i="6"/>
  <c r="BF30" i="6"/>
  <c r="BQ16" i="6"/>
  <c r="BO16" i="6"/>
  <c r="BM16" i="6"/>
  <c r="BK16" i="6"/>
  <c r="BR16" i="6"/>
  <c r="BP16" i="6"/>
  <c r="BN16" i="6"/>
  <c r="BL16" i="6"/>
  <c r="BJ16" i="6"/>
  <c r="BD23" i="6"/>
  <c r="BC23" i="6"/>
  <c r="BF17" i="6"/>
  <c r="BM29" i="6" l="1"/>
  <c r="BO29" i="6"/>
  <c r="BR29" i="6"/>
  <c r="BS29" i="6" s="1"/>
  <c r="BJ29" i="6"/>
  <c r="BK29" i="6"/>
  <c r="BL29" i="6"/>
  <c r="BN29" i="6"/>
  <c r="BP29" i="6"/>
  <c r="BD10" i="6"/>
  <c r="BC39" i="6"/>
  <c r="BE39" i="6" s="1"/>
  <c r="BG39" i="6" s="1"/>
  <c r="BI39" i="6" s="1"/>
  <c r="BD11" i="6"/>
  <c r="BE30" i="6"/>
  <c r="BG30" i="6" s="1"/>
  <c r="BI30" i="6" s="1"/>
  <c r="BM30" i="6" s="1"/>
  <c r="BE18" i="6"/>
  <c r="BG18" i="6" s="1"/>
  <c r="BI18" i="6" s="1"/>
  <c r="BQ17" i="6"/>
  <c r="BO17" i="6"/>
  <c r="BM17" i="6"/>
  <c r="BK17" i="6"/>
  <c r="BR17" i="6"/>
  <c r="BP17" i="6"/>
  <c r="BN17" i="6"/>
  <c r="BL17" i="6"/>
  <c r="BJ17" i="6"/>
  <c r="BT38" i="6"/>
  <c r="BS38" i="6"/>
  <c r="BS9" i="6"/>
  <c r="BT9" i="6"/>
  <c r="BF10" i="6"/>
  <c r="BE24" i="6"/>
  <c r="BF23" i="6"/>
  <c r="BE23" i="6"/>
  <c r="BG23" i="6" s="1"/>
  <c r="BI23" i="6" s="1"/>
  <c r="BS16" i="6"/>
  <c r="BT16" i="6"/>
  <c r="BF31" i="6"/>
  <c r="BG31" i="6"/>
  <c r="BI31" i="6" s="1"/>
  <c r="BT29" i="6" l="1"/>
  <c r="BU28" i="6" s="1"/>
  <c r="BV28" i="6" s="1"/>
  <c r="BE11" i="6"/>
  <c r="BG11" i="6" s="1"/>
  <c r="BI11" i="6" s="1"/>
  <c r="BF39" i="6"/>
  <c r="BE40" i="6"/>
  <c r="BG40" i="6" s="1"/>
  <c r="BI40" i="6" s="1"/>
  <c r="BE10" i="6"/>
  <c r="BG10" i="6" s="1"/>
  <c r="BI10" i="6" s="1"/>
  <c r="BM10" i="6" s="1"/>
  <c r="BR30" i="6"/>
  <c r="BO30" i="6"/>
  <c r="BJ30" i="6"/>
  <c r="BQ30" i="6"/>
  <c r="BP30" i="6"/>
  <c r="BL30" i="6"/>
  <c r="BK30" i="6"/>
  <c r="BN30" i="6"/>
  <c r="BF18" i="6"/>
  <c r="BU15" i="6"/>
  <c r="BU16" i="6"/>
  <c r="BQ23" i="6"/>
  <c r="BO23" i="6"/>
  <c r="BM23" i="6"/>
  <c r="BK23" i="6"/>
  <c r="BR23" i="6"/>
  <c r="BP23" i="6"/>
  <c r="BN23" i="6"/>
  <c r="BL23" i="6"/>
  <c r="BJ23" i="6"/>
  <c r="BG24" i="6"/>
  <c r="BI24" i="6" s="1"/>
  <c r="BF24" i="6"/>
  <c r="BU37" i="6"/>
  <c r="BU38" i="6"/>
  <c r="BR39" i="6"/>
  <c r="BP39" i="6"/>
  <c r="BN39" i="6"/>
  <c r="BL39" i="6"/>
  <c r="BJ39" i="6"/>
  <c r="BQ39" i="6"/>
  <c r="BO39" i="6"/>
  <c r="BM39" i="6"/>
  <c r="BK39" i="6"/>
  <c r="BS17" i="6"/>
  <c r="BT17" i="6"/>
  <c r="BQ31" i="6"/>
  <c r="BO31" i="6"/>
  <c r="BM31" i="6"/>
  <c r="BK31" i="6"/>
  <c r="BR31" i="6"/>
  <c r="BP31" i="6"/>
  <c r="BN31" i="6"/>
  <c r="BL31" i="6"/>
  <c r="BJ31" i="6"/>
  <c r="BU8" i="6"/>
  <c r="BU9" i="6"/>
  <c r="BR18" i="6"/>
  <c r="BP18" i="6"/>
  <c r="BN18" i="6"/>
  <c r="BL18" i="6"/>
  <c r="BJ18" i="6"/>
  <c r="BQ18" i="6"/>
  <c r="BO18" i="6"/>
  <c r="BM18" i="6"/>
  <c r="BK18" i="6"/>
  <c r="BE22" i="6" l="1"/>
  <c r="BU29" i="6"/>
  <c r="BV29" i="6" s="1"/>
  <c r="BW28" i="6"/>
  <c r="BF11" i="6"/>
  <c r="BO10" i="6"/>
  <c r="BF40" i="6"/>
  <c r="BQ10" i="6"/>
  <c r="BL10" i="6"/>
  <c r="BN10" i="6"/>
  <c r="BP10" i="6"/>
  <c r="BK10" i="6"/>
  <c r="BR10" i="6"/>
  <c r="BJ10" i="6"/>
  <c r="BT30" i="6"/>
  <c r="BS30" i="6"/>
  <c r="BT18" i="6"/>
  <c r="BS18" i="6"/>
  <c r="BR40" i="6"/>
  <c r="BP40" i="6"/>
  <c r="BN40" i="6"/>
  <c r="BL40" i="6"/>
  <c r="BJ40" i="6"/>
  <c r="BQ40" i="6"/>
  <c r="BO40" i="6"/>
  <c r="BM40" i="6"/>
  <c r="BK40" i="6"/>
  <c r="BR11" i="6"/>
  <c r="BP11" i="6"/>
  <c r="BN11" i="6"/>
  <c r="BL11" i="6"/>
  <c r="BJ11" i="6"/>
  <c r="BQ11" i="6"/>
  <c r="BO11" i="6"/>
  <c r="BM11" i="6"/>
  <c r="BK11" i="6"/>
  <c r="BW9" i="6"/>
  <c r="BV9" i="6"/>
  <c r="BT39" i="6"/>
  <c r="BS39" i="6"/>
  <c r="BW37" i="6"/>
  <c r="BV37" i="6"/>
  <c r="BS23" i="6"/>
  <c r="BT23" i="6"/>
  <c r="BW15" i="6"/>
  <c r="BV15" i="6"/>
  <c r="BW8" i="6"/>
  <c r="BV8" i="6"/>
  <c r="BS31" i="6"/>
  <c r="BT31" i="6"/>
  <c r="BV38" i="6"/>
  <c r="BW38" i="6"/>
  <c r="BR24" i="6"/>
  <c r="BP24" i="6"/>
  <c r="BN24" i="6"/>
  <c r="BL24" i="6"/>
  <c r="BJ24" i="6"/>
  <c r="BQ24" i="6"/>
  <c r="BO24" i="6"/>
  <c r="BM24" i="6"/>
  <c r="BK24" i="6"/>
  <c r="BW16" i="6"/>
  <c r="BV16" i="6"/>
  <c r="BG22" i="6" l="1"/>
  <c r="BI22" i="6" s="1"/>
  <c r="BF22" i="6"/>
  <c r="BW29" i="6"/>
  <c r="BS10" i="6"/>
  <c r="BT10" i="6"/>
  <c r="BU17" i="6"/>
  <c r="BW17" i="6" s="1"/>
  <c r="BU18" i="6"/>
  <c r="BV18" i="6" s="1"/>
  <c r="BU30" i="6"/>
  <c r="BW30" i="6" s="1"/>
  <c r="BT24" i="6"/>
  <c r="BS24" i="6"/>
  <c r="BT40" i="6"/>
  <c r="BS40" i="6"/>
  <c r="BU31" i="6"/>
  <c r="BT11" i="6"/>
  <c r="BS11" i="6"/>
  <c r="BL22" i="6" l="1"/>
  <c r="BQ22" i="6"/>
  <c r="BO22" i="6"/>
  <c r="BM22" i="6"/>
  <c r="BK22" i="6"/>
  <c r="BP22" i="6"/>
  <c r="BJ22" i="6"/>
  <c r="BR22" i="6"/>
  <c r="BN22" i="6"/>
  <c r="BV17" i="6"/>
  <c r="BX15" i="6" s="1"/>
  <c r="BZ15" i="6" s="1"/>
  <c r="BW18" i="6"/>
  <c r="BX16" i="6" s="1"/>
  <c r="BU39" i="6"/>
  <c r="BV39" i="6" s="1"/>
  <c r="BU23" i="6"/>
  <c r="BW23" i="6" s="1"/>
  <c r="BV30" i="6"/>
  <c r="BX28" i="6" s="1"/>
  <c r="BU10" i="6"/>
  <c r="BW10" i="6" s="1"/>
  <c r="BU40" i="6"/>
  <c r="BV40" i="6" s="1"/>
  <c r="BU24" i="6"/>
  <c r="BV24" i="6" s="1"/>
  <c r="BW31" i="6"/>
  <c r="BV31" i="6"/>
  <c r="BU11" i="6"/>
  <c r="BT22" i="6" l="1"/>
  <c r="BS22" i="6"/>
  <c r="BX17" i="6"/>
  <c r="BZ17" i="6" s="1"/>
  <c r="BX18" i="6"/>
  <c r="BZ18" i="6" s="1"/>
  <c r="BZ16" i="6"/>
  <c r="BY16" i="6"/>
  <c r="BW24" i="6"/>
  <c r="BX24" i="6" s="1"/>
  <c r="BV23" i="6"/>
  <c r="BV10" i="6"/>
  <c r="BX10" i="6" s="1"/>
  <c r="BX30" i="6"/>
  <c r="BZ30" i="6" s="1"/>
  <c r="BW40" i="6"/>
  <c r="BX38" i="6" s="1"/>
  <c r="BY15" i="6"/>
  <c r="BW39" i="6"/>
  <c r="BX39" i="6" s="1"/>
  <c r="BZ28" i="6"/>
  <c r="BY28" i="6"/>
  <c r="BV11" i="6"/>
  <c r="BW11" i="6"/>
  <c r="BX31" i="6"/>
  <c r="BX29" i="6"/>
  <c r="BX23" i="6" l="1"/>
  <c r="BZ23" i="6" s="1"/>
  <c r="BU22" i="6"/>
  <c r="BV22" i="6" s="1"/>
  <c r="BX37" i="6"/>
  <c r="BY37" i="6" s="1"/>
  <c r="BX8" i="6"/>
  <c r="BZ8" i="6" s="1"/>
  <c r="BY17" i="6"/>
  <c r="CA16" i="6" s="1"/>
  <c r="BY18" i="6"/>
  <c r="CA15" i="6" s="1"/>
  <c r="CC15" i="6" s="1"/>
  <c r="BY30" i="6"/>
  <c r="BX40" i="6"/>
  <c r="BZ40" i="6" s="1"/>
  <c r="BY31" i="6"/>
  <c r="BZ31" i="6"/>
  <c r="BZ10" i="6"/>
  <c r="BY10" i="6"/>
  <c r="BZ39" i="6"/>
  <c r="BY39" i="6"/>
  <c r="BX9" i="6"/>
  <c r="BX11" i="6"/>
  <c r="BZ38" i="6"/>
  <c r="BY38" i="6"/>
  <c r="BY29" i="6"/>
  <c r="BZ29" i="6"/>
  <c r="BZ24" i="6"/>
  <c r="BY24" i="6"/>
  <c r="BY23" i="6" l="1"/>
  <c r="BW22" i="6"/>
  <c r="BX22" i="6" s="1"/>
  <c r="BZ22" i="6" s="1"/>
  <c r="BY8" i="6"/>
  <c r="BZ37" i="6"/>
  <c r="BY40" i="6"/>
  <c r="CA17" i="6"/>
  <c r="CD17" i="6" s="1"/>
  <c r="CA18" i="6"/>
  <c r="CB18" i="6" s="1"/>
  <c r="CA28" i="6"/>
  <c r="CD28" i="6" s="1"/>
  <c r="CD16" i="6"/>
  <c r="CC16" i="6"/>
  <c r="CB16" i="6"/>
  <c r="CA31" i="6"/>
  <c r="CC31" i="6" s="1"/>
  <c r="CD15" i="6"/>
  <c r="CB15" i="6"/>
  <c r="BY9" i="6"/>
  <c r="BZ9" i="6"/>
  <c r="CA30" i="6"/>
  <c r="CA29" i="6"/>
  <c r="CA39" i="6"/>
  <c r="CA38" i="6"/>
  <c r="BZ11" i="6"/>
  <c r="BY11" i="6"/>
  <c r="BY22" i="6" l="1"/>
  <c r="CA37" i="6"/>
  <c r="CC37" i="6" s="1"/>
  <c r="CA40" i="6"/>
  <c r="CB40" i="6" s="1"/>
  <c r="CA23" i="6"/>
  <c r="CC23" i="6" s="1"/>
  <c r="CD18" i="6"/>
  <c r="CC18" i="6"/>
  <c r="CA24" i="6"/>
  <c r="CD24" i="6" s="1"/>
  <c r="CB28" i="6"/>
  <c r="CB17" i="6"/>
  <c r="CC28" i="6"/>
  <c r="CC17" i="6"/>
  <c r="CE16" i="6"/>
  <c r="CG16" i="6" s="1"/>
  <c r="CB31" i="6"/>
  <c r="CD31" i="6"/>
  <c r="CE15" i="6"/>
  <c r="CH15" i="6" s="1"/>
  <c r="CA8" i="6"/>
  <c r="CC8" i="6" s="1"/>
  <c r="CA11" i="6"/>
  <c r="CB11" i="6" s="1"/>
  <c r="CD38" i="6"/>
  <c r="CB38" i="6"/>
  <c r="CC38" i="6"/>
  <c r="CC29" i="6"/>
  <c r="CD29" i="6"/>
  <c r="CB29" i="6"/>
  <c r="CA9" i="6"/>
  <c r="CA10" i="6"/>
  <c r="CD39" i="6"/>
  <c r="CB39" i="6"/>
  <c r="CC39" i="6"/>
  <c r="CC30" i="6"/>
  <c r="CD30" i="6"/>
  <c r="CB30" i="6"/>
  <c r="CD37" i="6" l="1"/>
  <c r="CB37" i="6"/>
  <c r="CB23" i="6"/>
  <c r="CD23" i="6"/>
  <c r="CD40" i="6"/>
  <c r="CC40" i="6"/>
  <c r="CC24" i="6"/>
  <c r="CB24" i="6"/>
  <c r="CE18" i="6"/>
  <c r="CH18" i="6" s="1"/>
  <c r="CE17" i="6"/>
  <c r="CH17" i="6" s="1"/>
  <c r="CF16" i="6"/>
  <c r="CH16" i="6"/>
  <c r="CF15" i="6"/>
  <c r="CG15" i="6"/>
  <c r="CE29" i="6"/>
  <c r="CG29" i="6" s="1"/>
  <c r="CE28" i="6"/>
  <c r="CG28" i="6" s="1"/>
  <c r="CD11" i="6"/>
  <c r="CB8" i="6"/>
  <c r="CD8" i="6"/>
  <c r="CC11" i="6"/>
  <c r="CC9" i="6"/>
  <c r="CD9" i="6"/>
  <c r="CB9" i="6"/>
  <c r="CE31" i="6"/>
  <c r="CE30" i="6"/>
  <c r="CD10" i="6"/>
  <c r="CB10" i="6"/>
  <c r="CC10" i="6"/>
  <c r="CA22" i="6" l="1"/>
  <c r="CE37" i="6"/>
  <c r="CG37" i="6" s="1"/>
  <c r="CE38" i="6"/>
  <c r="CH38" i="6" s="1"/>
  <c r="CE40" i="6"/>
  <c r="CH40" i="6" s="1"/>
  <c r="CE39" i="6"/>
  <c r="CH39" i="6" s="1"/>
  <c r="CG18" i="6"/>
  <c r="CF18" i="6"/>
  <c r="CE23" i="6"/>
  <c r="CG23" i="6" s="1"/>
  <c r="CE24" i="6"/>
  <c r="CH24" i="6" s="1"/>
  <c r="CF17" i="6"/>
  <c r="CG17" i="6"/>
  <c r="CH29" i="6"/>
  <c r="CF28" i="6"/>
  <c r="CH28" i="6"/>
  <c r="CF29" i="6"/>
  <c r="CE9" i="6"/>
  <c r="CH9" i="6" s="1"/>
  <c r="CE8" i="6"/>
  <c r="CH8" i="6" s="1"/>
  <c r="CE11" i="6"/>
  <c r="CE10" i="6"/>
  <c r="CG30" i="6"/>
  <c r="CH30" i="6"/>
  <c r="CF30" i="6"/>
  <c r="CG31" i="6"/>
  <c r="CH31" i="6"/>
  <c r="CF31" i="6"/>
  <c r="CD22" i="6" l="1"/>
  <c r="CC22" i="6"/>
  <c r="CB22" i="6"/>
  <c r="CF37" i="6"/>
  <c r="CG39" i="6"/>
  <c r="CF38" i="6"/>
  <c r="CG38" i="6"/>
  <c r="CH37" i="6"/>
  <c r="CG40" i="6"/>
  <c r="CF40" i="6"/>
  <c r="CF39" i="6"/>
  <c r="CH23" i="6"/>
  <c r="CF23" i="6"/>
  <c r="CG24" i="6"/>
  <c r="CI18" i="6"/>
  <c r="CK18" i="6" s="1"/>
  <c r="CF24" i="6"/>
  <c r="CI16" i="6"/>
  <c r="CL16" i="6" s="1"/>
  <c r="CI15" i="6"/>
  <c r="CK15" i="6" s="1"/>
  <c r="CI17" i="6"/>
  <c r="CK17" i="6" s="1"/>
  <c r="CF8" i="6"/>
  <c r="CG8" i="6"/>
  <c r="CI30" i="6"/>
  <c r="CK30" i="6" s="1"/>
  <c r="CG9" i="6"/>
  <c r="CI28" i="6"/>
  <c r="CJ28" i="6" s="1"/>
  <c r="CF9" i="6"/>
  <c r="CI31" i="6"/>
  <c r="CK31" i="6" s="1"/>
  <c r="CH10" i="6"/>
  <c r="CF10" i="6"/>
  <c r="CG10" i="6"/>
  <c r="CI29" i="6"/>
  <c r="CH11" i="6"/>
  <c r="CF11" i="6"/>
  <c r="CG11" i="6"/>
  <c r="CE22" i="6" l="1"/>
  <c r="CI37" i="6"/>
  <c r="CJ37" i="6" s="1"/>
  <c r="CI39" i="6"/>
  <c r="CK39" i="6" s="1"/>
  <c r="CI40" i="6"/>
  <c r="CL40" i="6" s="1"/>
  <c r="CI38" i="6"/>
  <c r="CJ38" i="6" s="1"/>
  <c r="CI23" i="6"/>
  <c r="CK23" i="6" s="1"/>
  <c r="CI24" i="6"/>
  <c r="CJ24" i="6" s="1"/>
  <c r="CL18" i="6"/>
  <c r="CJ15" i="6"/>
  <c r="CL15" i="6"/>
  <c r="CJ18" i="6"/>
  <c r="CL17" i="6"/>
  <c r="CK16" i="6"/>
  <c r="CJ16" i="6"/>
  <c r="CJ17" i="6"/>
  <c r="CL28" i="6"/>
  <c r="CJ30" i="6"/>
  <c r="CL30" i="6"/>
  <c r="CK28" i="6"/>
  <c r="CL31" i="6"/>
  <c r="CI8" i="6"/>
  <c r="CL8" i="6" s="1"/>
  <c r="CJ31" i="6"/>
  <c r="CI11" i="6"/>
  <c r="CJ11" i="6" s="1"/>
  <c r="CI10" i="6"/>
  <c r="CL10" i="6" s="1"/>
  <c r="CL29" i="6"/>
  <c r="CJ29" i="6"/>
  <c r="CK29" i="6"/>
  <c r="CI9" i="6"/>
  <c r="CH22" i="6" l="1"/>
  <c r="CG22" i="6"/>
  <c r="CF22" i="6"/>
  <c r="CL37" i="6"/>
  <c r="CK37" i="6"/>
  <c r="CJ39" i="6"/>
  <c r="CL39" i="6"/>
  <c r="CK40" i="6"/>
  <c r="CJ40" i="6"/>
  <c r="CL38" i="6"/>
  <c r="CK38" i="6"/>
  <c r="CJ23" i="6"/>
  <c r="CL24" i="6"/>
  <c r="CL23" i="6"/>
  <c r="CK24" i="6"/>
  <c r="CM18" i="6"/>
  <c r="CO18" i="6" s="1"/>
  <c r="CM15" i="6"/>
  <c r="CP15" i="6" s="1"/>
  <c r="CM17" i="6"/>
  <c r="CP17" i="6" s="1"/>
  <c r="CM16" i="6"/>
  <c r="CP16" i="6" s="1"/>
  <c r="CM28" i="6"/>
  <c r="CQ28" i="6" s="1"/>
  <c r="CL11" i="6"/>
  <c r="CK8" i="6"/>
  <c r="CJ8" i="6"/>
  <c r="CM31" i="6"/>
  <c r="CQ31" i="6" s="1"/>
  <c r="CK11" i="6"/>
  <c r="CJ10" i="6"/>
  <c r="CK10" i="6"/>
  <c r="CK9" i="6"/>
  <c r="CL9" i="6"/>
  <c r="CJ9" i="6"/>
  <c r="CM30" i="6"/>
  <c r="CM29" i="6"/>
  <c r="CI22" i="6" l="1"/>
  <c r="CM37" i="6"/>
  <c r="CP37" i="6" s="1"/>
  <c r="CM40" i="6"/>
  <c r="CP40" i="6" s="1"/>
  <c r="CM39" i="6"/>
  <c r="CP39" i="6" s="1"/>
  <c r="CM38" i="6"/>
  <c r="CP38" i="6" s="1"/>
  <c r="CM23" i="6"/>
  <c r="CO23" i="6" s="1"/>
  <c r="CQ18" i="6"/>
  <c r="CS18" i="6" s="1"/>
  <c r="CN18" i="6"/>
  <c r="CP18" i="6"/>
  <c r="CM24" i="6"/>
  <c r="CO24" i="6" s="1"/>
  <c r="CN15" i="6"/>
  <c r="CQ15" i="6"/>
  <c r="DA15" i="6" s="1"/>
  <c r="CN17" i="6"/>
  <c r="CO15" i="6"/>
  <c r="CQ17" i="6"/>
  <c r="CW17" i="6" s="1"/>
  <c r="CO17" i="6"/>
  <c r="CQ16" i="6"/>
  <c r="CU16" i="6" s="1"/>
  <c r="CP28" i="6"/>
  <c r="CN16" i="6"/>
  <c r="CO16" i="6"/>
  <c r="CN28" i="6"/>
  <c r="CO28" i="6"/>
  <c r="CP31" i="6"/>
  <c r="CO31" i="6"/>
  <c r="CN31" i="6"/>
  <c r="CM11" i="6"/>
  <c r="CP11" i="6" s="1"/>
  <c r="CM8" i="6"/>
  <c r="CO8" i="6" s="1"/>
  <c r="CP29" i="6"/>
  <c r="CN29" i="6"/>
  <c r="CO29" i="6"/>
  <c r="CQ29" i="6"/>
  <c r="CM9" i="6"/>
  <c r="CM10" i="6"/>
  <c r="DA28" i="6"/>
  <c r="CX28" i="6"/>
  <c r="CV28" i="6"/>
  <c r="CT28" i="6"/>
  <c r="CR28" i="6"/>
  <c r="DB28" i="6"/>
  <c r="CY28" i="6"/>
  <c r="CW28" i="6"/>
  <c r="CU28" i="6"/>
  <c r="CS28" i="6"/>
  <c r="DB31" i="6"/>
  <c r="CY31" i="6"/>
  <c r="CW31" i="6"/>
  <c r="CU31" i="6"/>
  <c r="CS31" i="6"/>
  <c r="DA31" i="6"/>
  <c r="CX31" i="6"/>
  <c r="CV31" i="6"/>
  <c r="CT31" i="6"/>
  <c r="CR31" i="6"/>
  <c r="CQ30" i="6"/>
  <c r="CO30" i="6"/>
  <c r="CP30" i="6"/>
  <c r="CN30" i="6"/>
  <c r="CL22" i="6" l="1"/>
  <c r="CJ22" i="6"/>
  <c r="CK22" i="6"/>
  <c r="CO40" i="6"/>
  <c r="CO37" i="6"/>
  <c r="CQ37" i="6"/>
  <c r="CS37" i="6" s="1"/>
  <c r="CN37" i="6"/>
  <c r="CQ40" i="6"/>
  <c r="CV40" i="6" s="1"/>
  <c r="CN40" i="6"/>
  <c r="CO38" i="6"/>
  <c r="CQ39" i="6"/>
  <c r="CY39" i="6" s="1"/>
  <c r="CO39" i="6"/>
  <c r="CN39" i="6"/>
  <c r="CQ23" i="6"/>
  <c r="DB23" i="6" s="1"/>
  <c r="CN38" i="6"/>
  <c r="CQ38" i="6"/>
  <c r="CT38" i="6" s="1"/>
  <c r="CQ24" i="6"/>
  <c r="DA24" i="6" s="1"/>
  <c r="CP23" i="6"/>
  <c r="CN23" i="6"/>
  <c r="CS15" i="6"/>
  <c r="CY18" i="6"/>
  <c r="DB18" i="6"/>
  <c r="CY15" i="6"/>
  <c r="CX18" i="6"/>
  <c r="DA18" i="6"/>
  <c r="CU18" i="6"/>
  <c r="CR18" i="6"/>
  <c r="CT18" i="6"/>
  <c r="CW18" i="6"/>
  <c r="CV18" i="6"/>
  <c r="CN24" i="6"/>
  <c r="CV15" i="6"/>
  <c r="DB15" i="6"/>
  <c r="CT15" i="6"/>
  <c r="CX15" i="6"/>
  <c r="CR15" i="6"/>
  <c r="CV17" i="6"/>
  <c r="CP24" i="6"/>
  <c r="CU17" i="6"/>
  <c r="DB17" i="6"/>
  <c r="DA17" i="6"/>
  <c r="CX17" i="6"/>
  <c r="CY17" i="6"/>
  <c r="CR17" i="6"/>
  <c r="CS17" i="6"/>
  <c r="CT17" i="6"/>
  <c r="CU15" i="6"/>
  <c r="CW15" i="6"/>
  <c r="CX16" i="6"/>
  <c r="CV16" i="6"/>
  <c r="CW16" i="6"/>
  <c r="DB16" i="6"/>
  <c r="CT16" i="6"/>
  <c r="CR16" i="6"/>
  <c r="CS16" i="6"/>
  <c r="CY16" i="6"/>
  <c r="DA16" i="6"/>
  <c r="CN8" i="6"/>
  <c r="CQ11" i="6"/>
  <c r="DA11" i="6" s="1"/>
  <c r="CO11" i="6"/>
  <c r="CN11" i="6"/>
  <c r="CP8" i="6"/>
  <c r="CQ8" i="6"/>
  <c r="DB8" i="6" s="1"/>
  <c r="CQ9" i="6"/>
  <c r="CO9" i="6"/>
  <c r="CP9" i="6"/>
  <c r="CN9" i="6"/>
  <c r="DB30" i="6"/>
  <c r="CY30" i="6"/>
  <c r="CW30" i="6"/>
  <c r="CU30" i="6"/>
  <c r="CS30" i="6"/>
  <c r="DA30" i="6"/>
  <c r="CX30" i="6"/>
  <c r="CV30" i="6"/>
  <c r="CT30" i="6"/>
  <c r="CR30" i="6"/>
  <c r="CP10" i="6"/>
  <c r="CN10" i="6"/>
  <c r="CQ10" i="6"/>
  <c r="CO10" i="6"/>
  <c r="DA29" i="6"/>
  <c r="CX29" i="6"/>
  <c r="CV29" i="6"/>
  <c r="CT29" i="6"/>
  <c r="CR29" i="6"/>
  <c r="DB29" i="6"/>
  <c r="CW29" i="6"/>
  <c r="CS29" i="6"/>
  <c r="CY29" i="6"/>
  <c r="CU29" i="6"/>
  <c r="CM22" i="6" l="1"/>
  <c r="CU37" i="6"/>
  <c r="CY40" i="6"/>
  <c r="DA38" i="6"/>
  <c r="CX40" i="6"/>
  <c r="CS40" i="6"/>
  <c r="CW40" i="6"/>
  <c r="CU40" i="6"/>
  <c r="DA40" i="6"/>
  <c r="DB40" i="6"/>
  <c r="CR40" i="6"/>
  <c r="CT40" i="6"/>
  <c r="CR39" i="6"/>
  <c r="DB39" i="6"/>
  <c r="CR37" i="6"/>
  <c r="CY37" i="6"/>
  <c r="CW37" i="6"/>
  <c r="CT37" i="6"/>
  <c r="DB37" i="6"/>
  <c r="CV37" i="6"/>
  <c r="CX37" i="6"/>
  <c r="DA37" i="6"/>
  <c r="CT39" i="6"/>
  <c r="CU39" i="6"/>
  <c r="DA39" i="6"/>
  <c r="CV39" i="6"/>
  <c r="CS39" i="6"/>
  <c r="CX39" i="6"/>
  <c r="CW39" i="6"/>
  <c r="CU38" i="6"/>
  <c r="CV38" i="6"/>
  <c r="CS38" i="6"/>
  <c r="CX38" i="6"/>
  <c r="CW38" i="6"/>
  <c r="CY38" i="6"/>
  <c r="DB38" i="6"/>
  <c r="CR38" i="6"/>
  <c r="CV23" i="6"/>
  <c r="CV24" i="6"/>
  <c r="CX23" i="6"/>
  <c r="CU23" i="6"/>
  <c r="CS23" i="6"/>
  <c r="CW23" i="6"/>
  <c r="CR23" i="6"/>
  <c r="DA23" i="6"/>
  <c r="CY23" i="6"/>
  <c r="CT23" i="6"/>
  <c r="CW24" i="6"/>
  <c r="CY24" i="6"/>
  <c r="CT24" i="6"/>
  <c r="CS24" i="6"/>
  <c r="DB24" i="6"/>
  <c r="CX24" i="6"/>
  <c r="CU24" i="6"/>
  <c r="CR24" i="6"/>
  <c r="CW8" i="6"/>
  <c r="CT11" i="6"/>
  <c r="CY8" i="6"/>
  <c r="CV11" i="6"/>
  <c r="CX8" i="6"/>
  <c r="CW11" i="6"/>
  <c r="CR8" i="6"/>
  <c r="DA8" i="6"/>
  <c r="CY11" i="6"/>
  <c r="CS8" i="6"/>
  <c r="CT8" i="6"/>
  <c r="CV8" i="6"/>
  <c r="CU8" i="6"/>
  <c r="DD15" i="6"/>
  <c r="DG15" i="6" s="1"/>
  <c r="CS11" i="6"/>
  <c r="DB11" i="6"/>
  <c r="CX11" i="6"/>
  <c r="CU11" i="6"/>
  <c r="CR11" i="6"/>
  <c r="DA10" i="6"/>
  <c r="CX10" i="6"/>
  <c r="CV10" i="6"/>
  <c r="CT10" i="6"/>
  <c r="CR10" i="6"/>
  <c r="DB10" i="6"/>
  <c r="CY10" i="6"/>
  <c r="CW10" i="6"/>
  <c r="CU10" i="6"/>
  <c r="CS10" i="6"/>
  <c r="DB9" i="6"/>
  <c r="CY9" i="6"/>
  <c r="CW9" i="6"/>
  <c r="CU9" i="6"/>
  <c r="CS9" i="6"/>
  <c r="DA9" i="6"/>
  <c r="CX9" i="6"/>
  <c r="CV9" i="6"/>
  <c r="CT9" i="6"/>
  <c r="CR9" i="6"/>
  <c r="DD28" i="6"/>
  <c r="CP22" i="6" l="1"/>
  <c r="CN22" i="6"/>
  <c r="CQ22" i="6"/>
  <c r="CO22" i="6"/>
  <c r="DD37" i="6"/>
  <c r="DE37" i="6" s="1"/>
  <c r="DF15" i="6"/>
  <c r="DH15" i="6"/>
  <c r="DD16" i="6"/>
  <c r="DI15" i="6"/>
  <c r="DJ15" i="6"/>
  <c r="DE15" i="6"/>
  <c r="DL15" i="6"/>
  <c r="DK15" i="6"/>
  <c r="DD8" i="6"/>
  <c r="DD29" i="6"/>
  <c r="DL28" i="6"/>
  <c r="DJ28" i="6"/>
  <c r="DH28" i="6"/>
  <c r="DF28" i="6"/>
  <c r="DK28" i="6"/>
  <c r="DI28" i="6"/>
  <c r="DG28" i="6"/>
  <c r="DE28" i="6"/>
  <c r="CY22" i="6" l="1"/>
  <c r="DB22" i="6"/>
  <c r="CU22" i="6"/>
  <c r="CX22" i="6"/>
  <c r="DA22" i="6"/>
  <c r="CS22" i="6"/>
  <c r="CR22" i="6"/>
  <c r="CW22" i="6"/>
  <c r="CT22" i="6"/>
  <c r="CV22" i="6"/>
  <c r="DG37" i="6"/>
  <c r="DI37" i="6"/>
  <c r="DK37" i="6"/>
  <c r="DF37" i="6"/>
  <c r="DD38" i="6"/>
  <c r="DF38" i="6" s="1"/>
  <c r="DH37" i="6"/>
  <c r="DJ37" i="6"/>
  <c r="DL37" i="6"/>
  <c r="DI8" i="6"/>
  <c r="N7" i="6"/>
  <c r="DK8" i="6"/>
  <c r="DH16" i="6"/>
  <c r="DG16" i="6"/>
  <c r="DL16" i="6"/>
  <c r="DK16" i="6"/>
  <c r="DJ16" i="6"/>
  <c r="DI16" i="6"/>
  <c r="DF16" i="6"/>
  <c r="DE16" i="6"/>
  <c r="DD17" i="6"/>
  <c r="DH8" i="6"/>
  <c r="DL8" i="6"/>
  <c r="DG8" i="6"/>
  <c r="DF8" i="6"/>
  <c r="DJ8" i="6"/>
  <c r="DD9" i="6"/>
  <c r="DK9" i="6" s="1"/>
  <c r="DE8" i="6"/>
  <c r="DD30" i="6"/>
  <c r="DL29" i="6"/>
  <c r="DJ29" i="6"/>
  <c r="DH29" i="6"/>
  <c r="DF29" i="6"/>
  <c r="DK29" i="6"/>
  <c r="DG29" i="6"/>
  <c r="DI29" i="6"/>
  <c r="DE29" i="6"/>
  <c r="DG38" i="6" l="1"/>
  <c r="DE38" i="6"/>
  <c r="DK38" i="6"/>
  <c r="DH38" i="6"/>
  <c r="DD39" i="6"/>
  <c r="DG39" i="6" s="1"/>
  <c r="DJ38" i="6"/>
  <c r="DL38" i="6"/>
  <c r="DI38" i="6"/>
  <c r="DD23" i="6"/>
  <c r="DK23" i="6" s="1"/>
  <c r="DL17" i="6"/>
  <c r="AG73" i="6" s="1"/>
  <c r="AI73" i="6" s="1"/>
  <c r="Y73" i="6"/>
  <c r="AH73" i="6" s="1"/>
  <c r="DJ17" i="6"/>
  <c r="AE73" i="6" s="1"/>
  <c r="DE17" i="6"/>
  <c r="Z73" i="6" s="1"/>
  <c r="DI17" i="6"/>
  <c r="AD73" i="6" s="1"/>
  <c r="DH17" i="6"/>
  <c r="AC73" i="6" s="1"/>
  <c r="DK17" i="6"/>
  <c r="AF73" i="6" s="1"/>
  <c r="DD18" i="6"/>
  <c r="DF17" i="6"/>
  <c r="AA73" i="6" s="1"/>
  <c r="DG17" i="6"/>
  <c r="DD10" i="6"/>
  <c r="DJ10" i="6" s="1"/>
  <c r="AE72" i="6" s="1"/>
  <c r="DF9" i="6"/>
  <c r="DJ9" i="6"/>
  <c r="DE9" i="6"/>
  <c r="DI9" i="6"/>
  <c r="DH9" i="6"/>
  <c r="DL9" i="6"/>
  <c r="DG9" i="6"/>
  <c r="DK30" i="6"/>
  <c r="AF76" i="6" s="1"/>
  <c r="DI30" i="6"/>
  <c r="AD76" i="6" s="1"/>
  <c r="DG30" i="6"/>
  <c r="AB76" i="6" s="1"/>
  <c r="DE30" i="6"/>
  <c r="Z76" i="6" s="1"/>
  <c r="DD31" i="6"/>
  <c r="DL30" i="6"/>
  <c r="AG76" i="6" s="1"/>
  <c r="AI76" i="6" s="1"/>
  <c r="DJ30" i="6"/>
  <c r="AE76" i="6" s="1"/>
  <c r="DH30" i="6"/>
  <c r="AC76" i="6" s="1"/>
  <c r="DF30" i="6"/>
  <c r="AA76" i="6" s="1"/>
  <c r="Y76" i="6"/>
  <c r="AH76" i="6" s="1"/>
  <c r="AJ76" i="6" s="1"/>
  <c r="AF75" i="6" l="1"/>
  <c r="AB73" i="6"/>
  <c r="DK39" i="6"/>
  <c r="DI39" i="6"/>
  <c r="DJ39" i="6"/>
  <c r="DF39" i="6"/>
  <c r="DL39" i="6"/>
  <c r="DD40" i="6"/>
  <c r="DK40" i="6" s="1"/>
  <c r="DH39" i="6"/>
  <c r="DE39" i="6"/>
  <c r="DL23" i="6"/>
  <c r="DJ23" i="6"/>
  <c r="Y75" i="6"/>
  <c r="AH75" i="6" s="1"/>
  <c r="AJ75" i="6" s="1"/>
  <c r="AL75" i="6" s="1"/>
  <c r="DF23" i="6"/>
  <c r="DH23" i="6"/>
  <c r="DD24" i="6"/>
  <c r="DI24" i="6" s="1"/>
  <c r="DG23" i="6"/>
  <c r="DE23" i="6"/>
  <c r="DI23" i="6"/>
  <c r="DL18" i="6"/>
  <c r="DK18" i="6"/>
  <c r="DI18" i="6"/>
  <c r="DJ18" i="6"/>
  <c r="DH18" i="6"/>
  <c r="DG18" i="6"/>
  <c r="DF18" i="6"/>
  <c r="DE18" i="6"/>
  <c r="DG10" i="6"/>
  <c r="AB72" i="6" s="1"/>
  <c r="DH10" i="6"/>
  <c r="AC72" i="6" s="1"/>
  <c r="DI10" i="6"/>
  <c r="AD72" i="6" s="1"/>
  <c r="DL10" i="6"/>
  <c r="AG72" i="6" s="1"/>
  <c r="AI72" i="6" s="1"/>
  <c r="Y72" i="6"/>
  <c r="DE10" i="6"/>
  <c r="Z72" i="6" s="1"/>
  <c r="DF10" i="6"/>
  <c r="AA72" i="6" s="1"/>
  <c r="DD11" i="6"/>
  <c r="DF11" i="6" s="1"/>
  <c r="DK10" i="6"/>
  <c r="AF72" i="6" s="1"/>
  <c r="AL76" i="6"/>
  <c r="DK31" i="6"/>
  <c r="AF77" i="6" s="1"/>
  <c r="DI31" i="6"/>
  <c r="AD77" i="6" s="1"/>
  <c r="DG31" i="6"/>
  <c r="AB77" i="6" s="1"/>
  <c r="DE31" i="6"/>
  <c r="Z77" i="6" s="1"/>
  <c r="DL31" i="6"/>
  <c r="AG77" i="6" s="1"/>
  <c r="AI77" i="6" s="1"/>
  <c r="DJ31" i="6"/>
  <c r="AE77" i="6" s="1"/>
  <c r="DH31" i="6"/>
  <c r="AC77" i="6" s="1"/>
  <c r="DF31" i="6"/>
  <c r="AA77" i="6" s="1"/>
  <c r="AA75" i="6" l="1"/>
  <c r="AE75" i="6"/>
  <c r="AD75" i="6"/>
  <c r="AG75" i="6"/>
  <c r="AI75" i="6" s="1"/>
  <c r="Z75" i="6"/>
  <c r="AB75" i="6"/>
  <c r="AC75" i="6"/>
  <c r="DL40" i="6"/>
  <c r="DF40" i="6"/>
  <c r="DH40" i="6"/>
  <c r="DJ40" i="6"/>
  <c r="DE40" i="6"/>
  <c r="DG40" i="6"/>
  <c r="DI40" i="6"/>
  <c r="DH24" i="6"/>
  <c r="DJ24" i="6"/>
  <c r="DE24" i="6"/>
  <c r="DK24" i="6"/>
  <c r="DF24" i="6"/>
  <c r="DL24" i="6"/>
  <c r="DG24" i="6"/>
  <c r="AK76" i="6"/>
  <c r="AH72" i="6"/>
  <c r="AJ72" i="6" s="1"/>
  <c r="AK72" i="6" s="1"/>
  <c r="DK11" i="6"/>
  <c r="DJ11" i="6"/>
  <c r="DH11" i="6"/>
  <c r="DE11" i="6"/>
  <c r="DL11" i="6"/>
  <c r="DI11" i="6"/>
  <c r="DG11" i="6"/>
  <c r="AN76" i="6"/>
  <c r="AO76" i="6" s="1"/>
  <c r="AM76" i="6"/>
  <c r="AA74" i="6" l="1"/>
  <c r="AC74" i="6"/>
  <c r="AD74" i="6"/>
  <c r="AB74" i="6"/>
  <c r="AE74" i="6"/>
  <c r="AF74" i="6"/>
  <c r="AG74" i="6"/>
  <c r="AI74" i="6" s="1"/>
  <c r="Z74" i="6"/>
  <c r="DD22" i="6"/>
  <c r="Y74" i="6"/>
  <c r="AJ73" i="6"/>
  <c r="AL73" i="6" s="1"/>
  <c r="AN73" i="6" s="1"/>
  <c r="AH74" i="6" l="1"/>
  <c r="AJ74" i="6" s="1"/>
  <c r="AK74" i="6" s="1"/>
  <c r="AM75" i="6"/>
  <c r="AO77" i="6"/>
  <c r="AK77" i="6"/>
  <c r="AM77" i="6"/>
  <c r="AQ77" i="6"/>
  <c r="AK75" i="6"/>
  <c r="DJ22" i="6"/>
  <c r="DI22" i="6"/>
  <c r="DF22" i="6"/>
  <c r="DH22" i="6"/>
  <c r="DK22" i="6"/>
  <c r="DE22" i="6"/>
  <c r="DL22" i="6"/>
  <c r="DG22" i="6"/>
  <c r="AM73" i="6"/>
  <c r="AK73" i="6"/>
  <c r="AP73" i="6"/>
  <c r="AO73" i="6"/>
  <c r="AL74" i="6" l="1"/>
  <c r="AL72" i="6"/>
  <c r="AM72" i="6" s="1"/>
  <c r="AR73" i="6"/>
  <c r="AS73" i="6" s="1"/>
  <c r="AQ73" i="6"/>
  <c r="AN72" i="6" l="1"/>
  <c r="AO72" i="6" s="1"/>
  <c r="AN75" i="6"/>
  <c r="AM74" i="6"/>
  <c r="AN74" i="6"/>
  <c r="AO74" i="6" l="1"/>
  <c r="AP74" i="6"/>
  <c r="AO75" i="6"/>
  <c r="AP75" i="6"/>
  <c r="AP76" i="6"/>
  <c r="AP72" i="6"/>
  <c r="AQ72" i="6" s="1"/>
  <c r="AR72" i="6" l="1"/>
  <c r="AR77" i="6"/>
  <c r="AQ76" i="6"/>
  <c r="AR76" i="6"/>
  <c r="AR75" i="6"/>
  <c r="AQ75" i="6"/>
  <c r="AR74" i="6"/>
  <c r="AS74" i="6" s="1"/>
  <c r="AQ74" i="6"/>
  <c r="AT74" i="6" l="1"/>
  <c r="AT73" i="6"/>
  <c r="AU73" i="6" s="1"/>
  <c r="AT75" i="6"/>
  <c r="AU75" i="6" s="1"/>
  <c r="AS75" i="6"/>
  <c r="AT76" i="6"/>
  <c r="AS76" i="6"/>
  <c r="AS77" i="6"/>
  <c r="AT77" i="6"/>
  <c r="BN72" i="6"/>
  <c r="BP72" i="6" s="1"/>
  <c r="AS72" i="6"/>
  <c r="BO72" i="6" s="1"/>
  <c r="CD72" i="6" s="1"/>
  <c r="AV73" i="6" l="1"/>
  <c r="AW73" i="6" s="1"/>
  <c r="AV75" i="6"/>
  <c r="AV77" i="6"/>
  <c r="AU77" i="6"/>
  <c r="AU76" i="6"/>
  <c r="AV76" i="6"/>
  <c r="AW76" i="6" s="1"/>
  <c r="AU74" i="6"/>
  <c r="AV74" i="6"/>
  <c r="AX76" i="6" l="1"/>
  <c r="AY76" i="6" s="1"/>
  <c r="AW74" i="6"/>
  <c r="AX74" i="6"/>
  <c r="AX73" i="6"/>
  <c r="AY73" i="6" s="1"/>
  <c r="AX77" i="6"/>
  <c r="AY77" i="6" s="1"/>
  <c r="AW77" i="6"/>
  <c r="AX75" i="6"/>
  <c r="AW75" i="6"/>
  <c r="AZ76" i="6" l="1"/>
  <c r="BA76" i="6" s="1"/>
  <c r="AZ73" i="6"/>
  <c r="BN73" i="6" s="1"/>
  <c r="BP73" i="6" s="1"/>
  <c r="AZ77" i="6"/>
  <c r="BB77" i="6" s="1"/>
  <c r="AY75" i="6"/>
  <c r="AZ75" i="6"/>
  <c r="BA75" i="6" s="1"/>
  <c r="AZ74" i="6"/>
  <c r="BA74" i="6" s="1"/>
  <c r="AY74" i="6"/>
  <c r="BB76" i="6" l="1"/>
  <c r="BC76" i="6" s="1"/>
  <c r="BB74" i="6"/>
  <c r="BC74" i="6" s="1"/>
  <c r="BA73" i="6"/>
  <c r="BO73" i="6" s="1"/>
  <c r="BQ73" i="6" s="1"/>
  <c r="BA77" i="6"/>
  <c r="BB75" i="6"/>
  <c r="BD77" i="6"/>
  <c r="BE77" i="6" s="1"/>
  <c r="BC77" i="6"/>
  <c r="BQ72" i="6" l="1"/>
  <c r="CE72" i="6" s="1"/>
  <c r="CG72" i="6" s="1"/>
  <c r="BD76" i="6"/>
  <c r="BE76" i="6" s="1"/>
  <c r="BD74" i="6"/>
  <c r="BE74" i="6" s="1"/>
  <c r="BF77" i="6" s="1"/>
  <c r="BR73" i="6"/>
  <c r="BS73" i="6"/>
  <c r="BC75" i="6"/>
  <c r="BD75" i="6"/>
  <c r="CM72" i="6" l="1"/>
  <c r="CL72" i="6"/>
  <c r="CH72" i="6"/>
  <c r="CK72" i="6"/>
  <c r="CF72" i="6"/>
  <c r="CO72" i="6" s="1"/>
  <c r="CP72" i="6" s="1"/>
  <c r="CI72" i="6"/>
  <c r="BF74" i="6"/>
  <c r="BN74" i="6" s="1"/>
  <c r="CN72" i="6"/>
  <c r="CJ72" i="6"/>
  <c r="BF76" i="6"/>
  <c r="BG76" i="6" s="1"/>
  <c r="BH77" i="6"/>
  <c r="BI77" i="6" s="1"/>
  <c r="BG77" i="6"/>
  <c r="BE75" i="6"/>
  <c r="BF75" i="6"/>
  <c r="BG75" i="6" s="1"/>
  <c r="CD73" i="6"/>
  <c r="BG74" i="6" l="1"/>
  <c r="BO74" i="6" s="1"/>
  <c r="CR72" i="6"/>
  <c r="CQ72" i="6"/>
  <c r="BH75" i="6"/>
  <c r="BI75" i="6" s="1"/>
  <c r="BJ75" i="6" s="1"/>
  <c r="BK75" i="6" s="1"/>
  <c r="BO75" i="6" s="1"/>
  <c r="BH76" i="6"/>
  <c r="BQ74" i="6"/>
  <c r="BP74" i="6"/>
  <c r="BJ77" i="6" l="1"/>
  <c r="BK77" i="6" s="1"/>
  <c r="BN75" i="6"/>
  <c r="BQ75" i="6" s="1"/>
  <c r="BI76" i="6"/>
  <c r="BJ76" i="6"/>
  <c r="BK76" i="6" s="1"/>
  <c r="BR74" i="6"/>
  <c r="BS74" i="6"/>
  <c r="BL76" i="6" l="1"/>
  <c r="BM76" i="6" s="1"/>
  <c r="BO76" i="6" s="1"/>
  <c r="BP75" i="6"/>
  <c r="BL77" i="6"/>
  <c r="BM77" i="6" s="1"/>
  <c r="BO77" i="6" s="1"/>
  <c r="BT74" i="6"/>
  <c r="BT73" i="6"/>
  <c r="CE73" i="6" s="1"/>
  <c r="BS75" i="6"/>
  <c r="BR75" i="6"/>
  <c r="BT75" i="6"/>
  <c r="BN76" i="6" l="1"/>
  <c r="BP76" i="6" s="1"/>
  <c r="BN77" i="6"/>
  <c r="BP77" i="6" s="1"/>
  <c r="BV75" i="6"/>
  <c r="BU75" i="6"/>
  <c r="CK73" i="6"/>
  <c r="CM73" i="6"/>
  <c r="CI73" i="6"/>
  <c r="CG73" i="6"/>
  <c r="CH73" i="6"/>
  <c r="CN73" i="6"/>
  <c r="CL73" i="6"/>
  <c r="CJ73" i="6"/>
  <c r="CF73" i="6"/>
  <c r="CO73" i="6" s="1"/>
  <c r="BU74" i="6"/>
  <c r="BV74" i="6"/>
  <c r="BQ76" i="6" l="1"/>
  <c r="BS76" i="6" s="1"/>
  <c r="BQ77" i="6"/>
  <c r="BR77" i="6" s="1"/>
  <c r="CD74" i="6"/>
  <c r="BW75" i="6"/>
  <c r="CQ73" i="6"/>
  <c r="CR73" i="6"/>
  <c r="CP73" i="6"/>
  <c r="BW74" i="6"/>
  <c r="CE74" i="6" s="1"/>
  <c r="BR76" i="6" l="1"/>
  <c r="BT76" i="6"/>
  <c r="BV76" i="6" s="1"/>
  <c r="BT77" i="6"/>
  <c r="BV77" i="6" s="1"/>
  <c r="BS77" i="6"/>
  <c r="BY75" i="6"/>
  <c r="BX75" i="6"/>
  <c r="CS72" i="6"/>
  <c r="CS73" i="6"/>
  <c r="CM74" i="6"/>
  <c r="CF74" i="6"/>
  <c r="CO74" i="6" s="1"/>
  <c r="CK74" i="6"/>
  <c r="CI74" i="6"/>
  <c r="CL74" i="6"/>
  <c r="CN74" i="6"/>
  <c r="CJ74" i="6"/>
  <c r="CH74" i="6"/>
  <c r="CG74" i="6"/>
  <c r="BU76" i="6" l="1"/>
  <c r="BW76" i="6"/>
  <c r="BY76" i="6" s="1"/>
  <c r="BW77" i="6"/>
  <c r="BZ77" i="6" s="1"/>
  <c r="BU77" i="6"/>
  <c r="BY77" i="6"/>
  <c r="BX77" i="6"/>
  <c r="CV72" i="6"/>
  <c r="CT72" i="6"/>
  <c r="CU72" i="6"/>
  <c r="CQ74" i="6"/>
  <c r="CR74" i="6"/>
  <c r="CP74" i="6"/>
  <c r="CD75" i="6"/>
  <c r="CV73" i="6"/>
  <c r="CT73" i="6"/>
  <c r="CU73" i="6"/>
  <c r="BX76" i="6" l="1"/>
  <c r="BZ75" i="6" s="1"/>
  <c r="CE75" i="6" s="1"/>
  <c r="CJ75" i="6" s="1"/>
  <c r="CA77" i="6"/>
  <c r="CB77" i="6"/>
  <c r="BZ76" i="6" l="1"/>
  <c r="CB76" i="6" s="1"/>
  <c r="CL75" i="6"/>
  <c r="CM75" i="6"/>
  <c r="CI75" i="6"/>
  <c r="CK75" i="6"/>
  <c r="CF75" i="6"/>
  <c r="CO75" i="6" s="1"/>
  <c r="CR75" i="6" s="1"/>
  <c r="CH75" i="6"/>
  <c r="CG75" i="6"/>
  <c r="CN75" i="6"/>
  <c r="CA76" i="6" l="1"/>
  <c r="CC76" i="6" s="1"/>
  <c r="CE76" i="6" s="1"/>
  <c r="CP75" i="6"/>
  <c r="CQ75" i="6"/>
  <c r="CC77" i="6" l="1"/>
  <c r="CD77" i="6" s="1"/>
  <c r="CD76" i="6"/>
  <c r="CS74" i="6"/>
  <c r="CT74" i="6" s="1"/>
  <c r="CS75" i="6"/>
  <c r="CV75" i="6" s="1"/>
  <c r="CM76" i="6"/>
  <c r="CF76" i="6"/>
  <c r="CO76" i="6" s="1"/>
  <c r="CK76" i="6"/>
  <c r="CI76" i="6"/>
  <c r="CG76" i="6"/>
  <c r="CJ76" i="6"/>
  <c r="CN76" i="6"/>
  <c r="CL76" i="6"/>
  <c r="CH76" i="6"/>
  <c r="CE77" i="6" l="1"/>
  <c r="CN77" i="6" s="1"/>
  <c r="CV74" i="6"/>
  <c r="CU74" i="6"/>
  <c r="CU75" i="6"/>
  <c r="CT75" i="6"/>
  <c r="CR76" i="6"/>
  <c r="CP76" i="6"/>
  <c r="CQ76" i="6"/>
  <c r="CI77" i="6" l="1"/>
  <c r="CM77" i="6"/>
  <c r="CJ77" i="6"/>
  <c r="CL77" i="6"/>
  <c r="CK77" i="6"/>
  <c r="CF77" i="6"/>
  <c r="CO77" i="6" s="1"/>
  <c r="CQ77" i="6" s="1"/>
  <c r="CH77" i="6"/>
  <c r="CG77" i="6"/>
  <c r="CW75" i="6"/>
  <c r="CX75" i="6" s="1"/>
  <c r="CW74" i="6"/>
  <c r="CY74" i="6" s="1"/>
  <c r="CW72" i="6"/>
  <c r="CZ72" i="6" s="1"/>
  <c r="CW73" i="6"/>
  <c r="CZ73" i="6" s="1"/>
  <c r="CR77" i="6" l="1"/>
  <c r="CP77" i="6"/>
  <c r="CY75" i="6"/>
  <c r="CZ75" i="6"/>
  <c r="CY72" i="6"/>
  <c r="CX72" i="6"/>
  <c r="CY73" i="6"/>
  <c r="CX74" i="6"/>
  <c r="CZ74" i="6"/>
  <c r="CX73" i="6"/>
  <c r="CS77" i="6" l="1"/>
  <c r="CT77" i="6" s="1"/>
  <c r="CS76" i="6"/>
  <c r="CU76" i="6" s="1"/>
  <c r="DA72" i="6"/>
  <c r="DJ72" i="6" s="1"/>
  <c r="DK72" i="6" s="1"/>
  <c r="DA73" i="6"/>
  <c r="DJ73" i="6" s="1"/>
  <c r="DN73" i="6" s="1"/>
  <c r="DA74" i="6"/>
  <c r="DC74" i="6" s="1"/>
  <c r="DA75" i="6"/>
  <c r="DD75" i="6" s="1"/>
  <c r="CV76" i="6"/>
  <c r="CT76" i="6"/>
  <c r="CU77" i="6" l="1"/>
  <c r="CW77" i="6"/>
  <c r="CZ77" i="6" s="1"/>
  <c r="CV77" i="6"/>
  <c r="CW76" i="6"/>
  <c r="CX76" i="6" s="1"/>
  <c r="DB74" i="6"/>
  <c r="DK73" i="6"/>
  <c r="CX77" i="6"/>
  <c r="CY77" i="6"/>
  <c r="DN72" i="6"/>
  <c r="DL72" i="6"/>
  <c r="DQ72" i="6"/>
  <c r="DO72" i="6"/>
  <c r="DM72" i="6"/>
  <c r="DP72" i="6"/>
  <c r="DR72" i="6"/>
  <c r="DD74" i="6"/>
  <c r="DR73" i="6"/>
  <c r="DO73" i="6"/>
  <c r="DQ73" i="6"/>
  <c r="DP73" i="6"/>
  <c r="DL73" i="6"/>
  <c r="DM73" i="6"/>
  <c r="DC75" i="6"/>
  <c r="DB75" i="6"/>
  <c r="CY76" i="6" l="1"/>
  <c r="CZ76" i="6"/>
  <c r="DE75" i="6"/>
  <c r="DJ75" i="6" s="1"/>
  <c r="DL75" i="6" s="1"/>
  <c r="DE74" i="6"/>
  <c r="DJ74" i="6" s="1"/>
  <c r="DO74" i="6" s="1"/>
  <c r="DA76" i="6" l="1"/>
  <c r="DB76" i="6" s="1"/>
  <c r="DA77" i="6"/>
  <c r="DB77" i="6" s="1"/>
  <c r="DQ74" i="6"/>
  <c r="DR75" i="6"/>
  <c r="DL74" i="6"/>
  <c r="DN75" i="6"/>
  <c r="DM75" i="6"/>
  <c r="DO75" i="6"/>
  <c r="DK75" i="6"/>
  <c r="DR74" i="6"/>
  <c r="DK74" i="6"/>
  <c r="DQ75" i="6"/>
  <c r="DP75" i="6"/>
  <c r="DM74" i="6"/>
  <c r="DN74" i="6"/>
  <c r="DP74" i="6"/>
  <c r="DC76" i="6"/>
  <c r="DD76" i="6" l="1"/>
  <c r="DD77" i="6"/>
  <c r="DC77" i="6"/>
  <c r="DE76" i="6" l="1"/>
  <c r="DH76" i="6" s="1"/>
  <c r="DE77" i="6"/>
  <c r="DF77" i="6" s="1"/>
  <c r="DG76" i="6" l="1"/>
  <c r="DF76" i="6"/>
  <c r="DH77" i="6"/>
  <c r="DG77" i="6"/>
  <c r="DI76" i="6" l="1"/>
  <c r="DJ76" i="6" s="1"/>
  <c r="DL76" i="6" s="1"/>
  <c r="DI77" i="6"/>
  <c r="DJ77" i="6" s="1"/>
  <c r="DN77" i="6" s="1"/>
  <c r="DK76" i="6" l="1"/>
  <c r="DO76" i="6"/>
  <c r="DN76" i="6"/>
  <c r="DM76" i="6"/>
  <c r="DQ76" i="6"/>
  <c r="DR76" i="6"/>
  <c r="DP76" i="6"/>
  <c r="DL77" i="6"/>
  <c r="DK77" i="6"/>
  <c r="DO77" i="6"/>
  <c r="DM77" i="6"/>
  <c r="DR77" i="6"/>
  <c r="DQ77" i="6"/>
  <c r="DP77" i="6"/>
</calcChain>
</file>

<file path=xl/sharedStrings.xml><?xml version="1.0" encoding="utf-8"?>
<sst xmlns="http://schemas.openxmlformats.org/spreadsheetml/2006/main" count="450" uniqueCount="127">
  <si>
    <t>N.º</t>
  </si>
  <si>
    <t>Data</t>
  </si>
  <si>
    <t>Hora</t>
  </si>
  <si>
    <t>GM</t>
  </si>
  <si>
    <t>GS</t>
  </si>
  <si>
    <t>Grupo</t>
  </si>
  <si>
    <t>Vencedor</t>
  </si>
  <si>
    <t>Derrotado</t>
  </si>
  <si>
    <t>A</t>
  </si>
  <si>
    <t>B</t>
  </si>
  <si>
    <t>C</t>
  </si>
  <si>
    <t>D</t>
  </si>
  <si>
    <t>E</t>
  </si>
  <si>
    <t>F</t>
  </si>
  <si>
    <t>Quartos de Final</t>
  </si>
  <si>
    <t>Meias Finais</t>
  </si>
  <si>
    <t>Final</t>
  </si>
  <si>
    <t>J</t>
  </si>
  <si>
    <t>V</t>
  </si>
  <si>
    <t>DG</t>
  </si>
  <si>
    <t>Pts</t>
  </si>
  <si>
    <t>corrigida</t>
  </si>
  <si>
    <t>coluna</t>
  </si>
  <si>
    <t>P</t>
  </si>
  <si>
    <t>ordenar por pontos</t>
  </si>
  <si>
    <t>diferença golos</t>
  </si>
  <si>
    <t>após ordenações por pontos e DG não GM</t>
  </si>
  <si>
    <t>finalmente com GM para o desempate em caso de igualdade</t>
  </si>
  <si>
    <t>A B C D 3C 3D 3A 3B</t>
  </si>
  <si>
    <t>A B C E 3C 3A 3B 3E</t>
  </si>
  <si>
    <t>A B C F 3C 3A 3B 3F</t>
  </si>
  <si>
    <t>A B D E 3D 3A 3B 3E</t>
  </si>
  <si>
    <t>A B D F 3D 3A 3B 3F</t>
  </si>
  <si>
    <t>A B E F 3E 3A 3B 3F</t>
  </si>
  <si>
    <t>A C D E 3C 3D 3A 3E</t>
  </si>
  <si>
    <t>A C D F 3C 3D 3A 3F</t>
  </si>
  <si>
    <t>A C E F 3C 3A 3F 3E</t>
  </si>
  <si>
    <t>A D E F 3D 3A 3F 3E</t>
  </si>
  <si>
    <t>B C D E 3C 3D 3B 3E</t>
  </si>
  <si>
    <t>B C D F 3C 3D 3B 3F</t>
  </si>
  <si>
    <t>B C E F 3E 3C 3B 3F</t>
  </si>
  <si>
    <t>B D E F 3E 3D 3B 3F</t>
  </si>
  <si>
    <t>C D E F 3C 3D 3F 3E</t>
  </si>
  <si>
    <t>A UEFA definiu as novas regras antes do Euro-2012 começar e aqui ficam os nove mandamentos, por ordem de importância, caso seja necessário aplicá-los na hora de se decidir quem passa aos quartos de final.</t>
  </si>
  <si>
    <r>
      <t xml:space="preserve">1) Maior número de pontos obtidos nos jogos entre as equipas empatadas </t>
    </r>
    <r>
      <rPr>
        <sz val="10"/>
        <color indexed="10"/>
        <rFont val="Verdana"/>
        <family val="2"/>
      </rPr>
      <t>(confronto direto);(alteração que é novidade no euro no mundial não é assim...)</t>
    </r>
  </si>
  <si>
    <t xml:space="preserve">2) Maior diferença de golos nos jogos entre as equipas empatadas; </t>
  </si>
  <si>
    <t xml:space="preserve">3) Maior número de golos marcados nos jogos entre as equipas empatadas; </t>
  </si>
  <si>
    <t xml:space="preserve">4) Caso se mantenha tudo na mesma, os critérios 1) a 3) são reaplicados exclusivamente aos jogos entre as duas equipas em questão para determinar a classificação final de ambas. Se este procedimento não levar a uma decisão, os critérios 5) a 9) são aplicados pela seguinte ordem; </t>
  </si>
  <si>
    <t xml:space="preserve">5) Maior diferença de golos em todos os jogos do grupo; </t>
  </si>
  <si>
    <t xml:space="preserve">6) Maior número de golos marcados em todos os jogos; </t>
  </si>
  <si>
    <t xml:space="preserve">7) Melhor posição no ranking da UEFA; </t>
  </si>
  <si>
    <t xml:space="preserve">8) Fair-play registado na fase final do torneio; </t>
  </si>
  <si>
    <t xml:space="preserve">9) Sorteio. </t>
  </si>
  <si>
    <t>http://pt.uefa.com/uefaeuro/news/newsid=1726704.html</t>
  </si>
  <si>
    <t>Os critérios de desempate previstos pela UEFA para a fase de grupos do Euro-2012, em caso de duas ou mais equipas chegarem ao fim em igualdade pontual, são os seguintes:</t>
  </si>
  <si>
    <t>a) Maior número de pontos obtidos nos jogos disputados entre as equipas em questão</t>
  </si>
  <si>
    <t>b) Maior diferença de golos nos jogos disputados entre as equipas em questão</t>
  </si>
  <si>
    <t>c) Maior número de golos marcados nos jogos disputados entre as equipas em questão</t>
  </si>
  <si>
    <t>d) Se, depois de aplicados os critérios a) a c), duas equipas ainda se mantiverem em igualdade, os critérios a) a c) são reaplicados exclusivamente aos jogos entre as duas equipas em questão para determinar a classificação final das duas equipas. Se este procedimento não levar a uma decisão, os critérios e) a i) são aplicados pela seguinte ordem;</t>
  </si>
  <si>
    <t>e) maior diferença de golos em todos os jogos da fase de grupos;</t>
  </si>
  <si>
    <t>f) maior número de golos marcados em todos os jogos da fase de grupos;</t>
  </si>
  <si>
    <t>g) posição no ranking de selecções da UEFA (ver anexo I, parágrafo 1.2.2);</t>
  </si>
  <si>
    <t>h) conduta "fair play" das equipas (fase final);</t>
  </si>
  <si>
    <t xml:space="preserve">i) sorteio" </t>
  </si>
  <si>
    <t>Estoril 2</t>
  </si>
  <si>
    <t>Carcavelos</t>
  </si>
  <si>
    <t>Cascais</t>
  </si>
  <si>
    <t>Lourel</t>
  </si>
  <si>
    <t>Algueirão</t>
  </si>
  <si>
    <t>Trajouce</t>
  </si>
  <si>
    <t>GOLDEN CUP</t>
  </si>
  <si>
    <t>SILVER CUP</t>
  </si>
  <si>
    <t>Jogos da Fase de Grupos</t>
  </si>
  <si>
    <t>Equipas</t>
  </si>
  <si>
    <t>Local dos Jogos</t>
  </si>
  <si>
    <t>1º Dezembro "A"</t>
  </si>
  <si>
    <t>Estoril Praia "B"</t>
  </si>
  <si>
    <t>Linda Velha</t>
  </si>
  <si>
    <t>Torre</t>
  </si>
  <si>
    <t>Cascais 2</t>
  </si>
  <si>
    <t>Cascais 1</t>
  </si>
  <si>
    <t>Trajouce 1</t>
  </si>
  <si>
    <t>SL BENFICA</t>
  </si>
  <si>
    <t>ALCOITÃO</t>
  </si>
  <si>
    <t>CARCAVELOS</t>
  </si>
  <si>
    <t>TORRE</t>
  </si>
  <si>
    <t>OEIRAS</t>
  </si>
  <si>
    <t>BENFICA EF</t>
  </si>
  <si>
    <t>TIRES "B"</t>
  </si>
  <si>
    <t>FONTAINHAS - DESISTIU</t>
  </si>
  <si>
    <t>ESTORIL PRAIA</t>
  </si>
  <si>
    <t>MARISTAS</t>
  </si>
  <si>
    <t>ALGUEIRÃO</t>
  </si>
  <si>
    <t>NADA</t>
  </si>
  <si>
    <t>REAL SC</t>
  </si>
  <si>
    <t>TIRES "A"</t>
  </si>
  <si>
    <t>CASCAIS</t>
  </si>
  <si>
    <t>NADA2</t>
  </si>
  <si>
    <t>Tires 3</t>
  </si>
  <si>
    <t>Estoril 3</t>
  </si>
  <si>
    <t>Trajouce 2</t>
  </si>
  <si>
    <t>Fontainhas 2</t>
  </si>
  <si>
    <t>Tires 2</t>
  </si>
  <si>
    <t>Abóboda 2</t>
  </si>
  <si>
    <t>1º B</t>
  </si>
  <si>
    <t xml:space="preserve">   Campeão Golden Cup Traquinas:</t>
  </si>
  <si>
    <t>Campeão Silver Cup Traquinas:</t>
  </si>
  <si>
    <t>9h00</t>
  </si>
  <si>
    <t>ESTORIL FOOT 2026</t>
  </si>
  <si>
    <t>TIRES</t>
  </si>
  <si>
    <t>Abóboda 1</t>
  </si>
  <si>
    <t>Melhor 2º</t>
  </si>
  <si>
    <t>Vencedor 16</t>
  </si>
  <si>
    <t>Vencedor 17</t>
  </si>
  <si>
    <t>Pior 2º</t>
  </si>
  <si>
    <t>Vencedor Jogo 21</t>
  </si>
  <si>
    <t>Vencedor Jogo 22</t>
  </si>
  <si>
    <t>Vencedor Jogo 18</t>
  </si>
  <si>
    <t>Vencedor Jogo 20</t>
  </si>
  <si>
    <t>2º Melhor 2º</t>
  </si>
  <si>
    <t>Vencedor Jogo 19</t>
  </si>
  <si>
    <t>2º Melhor 3º</t>
  </si>
  <si>
    <t>Pior 3º</t>
  </si>
  <si>
    <t>Melhor 3º</t>
  </si>
  <si>
    <t>Melhor 4º</t>
  </si>
  <si>
    <t>Pior 4º</t>
  </si>
  <si>
    <t>REAL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</si>
</sst>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b/>
      <sz val="12"/>
      <color indexed="10"/>
      <name val="Verdana"/>
      <family val="2"/>
    </font>
    <font>
      <b/>
      <sz val="10"/>
      <color indexed="12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indexed="12"/>
      <name val="Verdana"/>
      <family val="2"/>
    </font>
    <font>
      <sz val="10"/>
      <color indexed="10"/>
      <name val="Verdana"/>
      <family val="2"/>
    </font>
    <font>
      <b/>
      <sz val="10"/>
      <color indexed="10"/>
      <name val="Verdana"/>
      <family val="2"/>
    </font>
    <font>
      <b/>
      <sz val="10"/>
      <color indexed="8"/>
      <name val="Verdana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9"/>
      <color theme="1"/>
      <name val="Calibri"/>
      <family val="2"/>
      <scheme val="minor"/>
    </font>
    <font>
      <sz val="10"/>
      <color rgb="FF0000FF"/>
      <name val="Verdana"/>
      <family val="2"/>
    </font>
    <font>
      <b/>
      <sz val="11"/>
      <color rgb="FF0000FF"/>
      <name val="Calibri"/>
      <family val="2"/>
      <scheme val="minor"/>
    </font>
    <font>
      <b/>
      <sz val="10"/>
      <color rgb="FF0000FF"/>
      <name val="Verdana"/>
      <family val="2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FF0000"/>
      <name val="Verdana"/>
      <family val="2"/>
    </font>
    <font>
      <sz val="10"/>
      <color theme="1"/>
      <name val="Verdana"/>
      <family val="2"/>
    </font>
    <font>
      <b/>
      <sz val="18"/>
      <color theme="9" tint="-0.249977111117893"/>
      <name val="Verdana"/>
      <family val="2"/>
    </font>
    <font>
      <b/>
      <sz val="18"/>
      <color theme="0" tint="-0.499984740745262"/>
      <name val="Verdana"/>
      <family val="2"/>
    </font>
    <font>
      <b/>
      <sz val="14"/>
      <color indexed="12"/>
      <name val="Verdana"/>
      <family val="2"/>
    </font>
    <font>
      <b/>
      <sz val="4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9" tint="-0.499984740745262"/>
      <name val="Verdana"/>
      <family val="2"/>
    </font>
    <font>
      <sz val="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1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/>
    </xf>
    <xf numFmtId="0" fontId="0" fillId="3" borderId="14" xfId="0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0" fillId="0" borderId="19" xfId="0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6" fillId="0" borderId="19" xfId="0" applyFont="1" applyBorder="1" applyAlignment="1">
      <alignment vertical="center"/>
    </xf>
    <xf numFmtId="3" fontId="3" fillId="0" borderId="20" xfId="0" applyNumberFormat="1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19" xfId="0" applyFont="1" applyBorder="1" applyAlignment="1">
      <alignment vertical="center"/>
    </xf>
    <xf numFmtId="3" fontId="8" fillId="0" borderId="21" xfId="0" applyNumberFormat="1" applyFont="1" applyBorder="1" applyAlignment="1">
      <alignment vertical="center"/>
    </xf>
    <xf numFmtId="3" fontId="4" fillId="0" borderId="19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/>
    <xf numFmtId="0" fontId="5" fillId="0" borderId="0" xfId="0" applyFont="1" applyAlignment="1">
      <alignment vertical="center"/>
    </xf>
    <xf numFmtId="0" fontId="6" fillId="0" borderId="18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0" fillId="0" borderId="22" xfId="0" applyBorder="1" applyAlignment="1">
      <alignment vertical="center"/>
    </xf>
    <xf numFmtId="0" fontId="4" fillId="0" borderId="18" xfId="0" applyFont="1" applyBorder="1" applyAlignment="1">
      <alignment vertical="center"/>
    </xf>
    <xf numFmtId="3" fontId="8" fillId="0" borderId="22" xfId="0" applyNumberFormat="1" applyFont="1" applyBorder="1" applyAlignment="1">
      <alignment vertical="center"/>
    </xf>
    <xf numFmtId="3" fontId="4" fillId="0" borderId="18" xfId="0" applyNumberFormat="1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3" fontId="3" fillId="0" borderId="22" xfId="0" applyNumberFormat="1" applyFont="1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3" fontId="3" fillId="0" borderId="23" xfId="0" applyNumberFormat="1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3" fillId="0" borderId="24" xfId="0" applyNumberFormat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3" fontId="8" fillId="0" borderId="24" xfId="0" applyNumberFormat="1" applyFont="1" applyBorder="1" applyAlignment="1">
      <alignment vertical="center"/>
    </xf>
    <xf numFmtId="3" fontId="4" fillId="0" borderId="15" xfId="0" applyNumberFormat="1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6" borderId="0" xfId="0" applyFill="1" applyAlignment="1">
      <alignment vertical="center"/>
    </xf>
    <xf numFmtId="0" fontId="3" fillId="6" borderId="0" xfId="0" applyFont="1" applyFill="1" applyAlignment="1">
      <alignment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7" borderId="25" xfId="0" applyFill="1" applyBorder="1" applyAlignment="1">
      <alignment horizontal="justify" vertical="center"/>
    </xf>
    <xf numFmtId="0" fontId="0" fillId="0" borderId="25" xfId="0" applyBorder="1" applyAlignment="1">
      <alignment horizontal="justify" vertical="center"/>
    </xf>
    <xf numFmtId="0" fontId="0" fillId="0" borderId="25" xfId="0" applyBorder="1" applyAlignment="1">
      <alignment vertical="center"/>
    </xf>
    <xf numFmtId="0" fontId="10" fillId="0" borderId="0" xfId="1" applyAlignment="1" applyProtection="1"/>
    <xf numFmtId="0" fontId="10" fillId="0" borderId="0" xfId="1" applyAlignment="1" applyProtection="1">
      <alignment vertical="center"/>
    </xf>
    <xf numFmtId="0" fontId="0" fillId="0" borderId="27" xfId="0" applyBorder="1" applyAlignment="1">
      <alignment horizontal="justify" vertical="center"/>
    </xf>
    <xf numFmtId="0" fontId="0" fillId="0" borderId="28" xfId="0" applyBorder="1" applyAlignment="1">
      <alignment horizontal="justify" vertical="center"/>
    </xf>
    <xf numFmtId="0" fontId="0" fillId="0" borderId="29" xfId="0" applyBorder="1" applyAlignment="1">
      <alignment horizontal="justify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15" fontId="0" fillId="9" borderId="8" xfId="0" applyNumberFormat="1" applyFill="1" applyBorder="1" applyAlignment="1">
      <alignment horizontal="center" vertical="center"/>
    </xf>
    <xf numFmtId="20" fontId="3" fillId="9" borderId="8" xfId="0" applyNumberFormat="1" applyFont="1" applyFill="1" applyBorder="1" applyAlignment="1">
      <alignment horizontal="center" vertical="center"/>
    </xf>
    <xf numFmtId="0" fontId="18" fillId="9" borderId="10" xfId="0" applyFont="1" applyFill="1" applyBorder="1" applyAlignment="1">
      <alignment horizontal="center" vertical="center"/>
    </xf>
    <xf numFmtId="15" fontId="0" fillId="9" borderId="12" xfId="0" applyNumberFormat="1" applyFill="1" applyBorder="1" applyAlignment="1">
      <alignment horizontal="center" vertical="center"/>
    </xf>
    <xf numFmtId="20" fontId="3" fillId="9" borderId="12" xfId="0" applyNumberFormat="1" applyFont="1" applyFill="1" applyBorder="1" applyAlignment="1">
      <alignment horizontal="center" vertical="center"/>
    </xf>
    <xf numFmtId="0" fontId="18" fillId="9" borderId="14" xfId="0" applyFont="1" applyFill="1" applyBorder="1" applyAlignment="1">
      <alignment horizontal="center" vertical="center"/>
    </xf>
    <xf numFmtId="15" fontId="0" fillId="10" borderId="12" xfId="0" applyNumberFormat="1" applyFill="1" applyBorder="1" applyAlignment="1">
      <alignment horizontal="center" vertical="center"/>
    </xf>
    <xf numFmtId="20" fontId="3" fillId="10" borderId="12" xfId="0" applyNumberFormat="1" applyFont="1" applyFill="1" applyBorder="1" applyAlignment="1">
      <alignment horizontal="center" vertical="center"/>
    </xf>
    <xf numFmtId="0" fontId="18" fillId="10" borderId="14" xfId="0" applyFont="1" applyFill="1" applyBorder="1" applyAlignment="1">
      <alignment horizontal="center" vertical="center"/>
    </xf>
    <xf numFmtId="15" fontId="0" fillId="11" borderId="12" xfId="0" applyNumberFormat="1" applyFill="1" applyBorder="1" applyAlignment="1">
      <alignment horizontal="center" vertical="center"/>
    </xf>
    <xf numFmtId="20" fontId="3" fillId="11" borderId="12" xfId="0" applyNumberFormat="1" applyFont="1" applyFill="1" applyBorder="1" applyAlignment="1">
      <alignment horizontal="center" vertical="center"/>
    </xf>
    <xf numFmtId="0" fontId="18" fillId="11" borderId="14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15" fontId="0" fillId="8" borderId="12" xfId="0" applyNumberFormat="1" applyFill="1" applyBorder="1" applyAlignment="1">
      <alignment horizontal="center" vertical="center"/>
    </xf>
    <xf numFmtId="20" fontId="3" fillId="8" borderId="12" xfId="0" applyNumberFormat="1" applyFont="1" applyFill="1" applyBorder="1" applyAlignment="1">
      <alignment horizontal="center" vertical="center"/>
    </xf>
    <xf numFmtId="0" fontId="19" fillId="12" borderId="27" xfId="0" applyFont="1" applyFill="1" applyBorder="1" applyAlignment="1">
      <alignment horizontal="center" vertical="center"/>
    </xf>
    <xf numFmtId="0" fontId="19" fillId="12" borderId="25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5" fontId="0" fillId="8" borderId="4" xfId="0" applyNumberFormat="1" applyFill="1" applyBorder="1" applyAlignment="1">
      <alignment horizontal="center" vertical="center"/>
    </xf>
    <xf numFmtId="20" fontId="3" fillId="8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5" fillId="12" borderId="1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vertical="center"/>
    </xf>
    <xf numFmtId="0" fontId="23" fillId="12" borderId="2" xfId="0" applyFont="1" applyFill="1" applyBorder="1" applyAlignment="1">
      <alignment horizontal="right" vertical="center"/>
    </xf>
    <xf numFmtId="0" fontId="23" fillId="12" borderId="2" xfId="0" applyFont="1" applyFill="1" applyBorder="1" applyAlignment="1">
      <alignment vertical="center"/>
    </xf>
    <xf numFmtId="0" fontId="5" fillId="12" borderId="3" xfId="0" applyFont="1" applyFill="1" applyBorder="1" applyAlignment="1">
      <alignment horizontal="center" vertical="center"/>
    </xf>
    <xf numFmtId="0" fontId="5" fillId="12" borderId="21" xfId="0" applyFont="1" applyFill="1" applyBorder="1" applyAlignment="1">
      <alignment horizontal="center" vertical="center"/>
    </xf>
    <xf numFmtId="0" fontId="0" fillId="13" borderId="0" xfId="0" applyFill="1" applyAlignment="1">
      <alignment vertical="center"/>
    </xf>
    <xf numFmtId="0" fontId="20" fillId="13" borderId="0" xfId="0" applyFont="1" applyFill="1" applyAlignment="1">
      <alignment vertical="center"/>
    </xf>
    <xf numFmtId="0" fontId="12" fillId="13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15" fontId="0" fillId="13" borderId="20" xfId="0" applyNumberFormat="1" applyFill="1" applyBorder="1" applyAlignment="1">
      <alignment horizontal="center" vertical="center"/>
    </xf>
    <xf numFmtId="20" fontId="3" fillId="13" borderId="20" xfId="0" applyNumberFormat="1" applyFont="1" applyFill="1" applyBorder="1" applyAlignment="1">
      <alignment horizontal="center" vertical="center"/>
    </xf>
    <xf numFmtId="0" fontId="3" fillId="13" borderId="20" xfId="0" applyFont="1" applyFill="1" applyBorder="1" applyAlignment="1">
      <alignment horizontal="center" vertical="center"/>
    </xf>
    <xf numFmtId="0" fontId="3" fillId="13" borderId="20" xfId="0" applyFont="1" applyFill="1" applyBorder="1" applyAlignment="1" applyProtection="1">
      <alignment horizontal="center" vertical="center"/>
      <protection locked="0"/>
    </xf>
    <xf numFmtId="0" fontId="13" fillId="13" borderId="20" xfId="0" applyFont="1" applyFill="1" applyBorder="1" applyAlignment="1">
      <alignment horizontal="center" vertical="center" wrapText="1"/>
    </xf>
    <xf numFmtId="0" fontId="0" fillId="13" borderId="20" xfId="0" applyFill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3" fillId="9" borderId="9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3" fillId="9" borderId="13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3" fillId="10" borderId="13" xfId="0" applyFont="1" applyFill="1" applyBorder="1" applyAlignment="1">
      <alignment horizontal="center" vertical="center"/>
    </xf>
    <xf numFmtId="0" fontId="3" fillId="10" borderId="12" xfId="0" applyFont="1" applyFill="1" applyBorder="1" applyAlignment="1">
      <alignment horizontal="center" vertical="center"/>
    </xf>
    <xf numFmtId="0" fontId="3" fillId="11" borderId="13" xfId="0" applyFont="1" applyFill="1" applyBorder="1" applyAlignment="1">
      <alignment horizontal="center" vertical="center"/>
    </xf>
    <xf numFmtId="0" fontId="3" fillId="11" borderId="12" xfId="0" applyFont="1" applyFill="1" applyBorder="1" applyAlignment="1">
      <alignment horizontal="center" vertical="center"/>
    </xf>
    <xf numFmtId="0" fontId="20" fillId="9" borderId="35" xfId="0" applyFont="1" applyFill="1" applyBorder="1" applyAlignment="1">
      <alignment horizontal="center" vertical="center"/>
    </xf>
    <xf numFmtId="0" fontId="20" fillId="9" borderId="34" xfId="0" applyFont="1" applyFill="1" applyBorder="1" applyAlignment="1">
      <alignment horizontal="center" vertical="center"/>
    </xf>
    <xf numFmtId="0" fontId="20" fillId="10" borderId="33" xfId="0" applyFont="1" applyFill="1" applyBorder="1" applyAlignment="1">
      <alignment horizontal="center" vertical="center"/>
    </xf>
    <xf numFmtId="0" fontId="20" fillId="10" borderId="34" xfId="0" applyFont="1" applyFill="1" applyBorder="1" applyAlignment="1">
      <alignment horizontal="center" vertical="center"/>
    </xf>
    <xf numFmtId="0" fontId="20" fillId="11" borderId="33" xfId="0" applyFont="1" applyFill="1" applyBorder="1" applyAlignment="1">
      <alignment horizontal="center" vertical="center"/>
    </xf>
    <xf numFmtId="0" fontId="20" fillId="11" borderId="34" xfId="0" applyFont="1" applyFill="1" applyBorder="1" applyAlignment="1">
      <alignment horizontal="center" vertical="center"/>
    </xf>
    <xf numFmtId="0" fontId="3" fillId="13" borderId="8" xfId="0" applyFont="1" applyFill="1" applyBorder="1" applyAlignment="1" applyProtection="1">
      <alignment horizontal="center" vertical="center"/>
      <protection locked="0"/>
    </xf>
    <xf numFmtId="0" fontId="3" fillId="13" borderId="12" xfId="0" applyFont="1" applyFill="1" applyBorder="1" applyAlignment="1" applyProtection="1">
      <alignment horizontal="center" vertical="center"/>
      <protection locked="0"/>
    </xf>
    <xf numFmtId="0" fontId="0" fillId="13" borderId="19" xfId="0" applyFill="1" applyBorder="1" applyAlignment="1">
      <alignment horizontal="center" vertical="center"/>
    </xf>
    <xf numFmtId="0" fontId="25" fillId="9" borderId="8" xfId="0" applyFont="1" applyFill="1" applyBorder="1" applyAlignment="1">
      <alignment horizontal="center" vertical="center" wrapText="1"/>
    </xf>
    <xf numFmtId="0" fontId="25" fillId="9" borderId="12" xfId="0" applyFont="1" applyFill="1" applyBorder="1" applyAlignment="1">
      <alignment horizontal="center" vertical="center" wrapText="1"/>
    </xf>
    <xf numFmtId="0" fontId="25" fillId="10" borderId="12" xfId="0" applyFont="1" applyFill="1" applyBorder="1" applyAlignment="1">
      <alignment horizontal="center" vertical="center" wrapText="1"/>
    </xf>
    <xf numFmtId="0" fontId="25" fillId="11" borderId="12" xfId="0" applyFont="1" applyFill="1" applyBorder="1" applyAlignment="1">
      <alignment horizontal="center" vertical="center" wrapText="1"/>
    </xf>
    <xf numFmtId="0" fontId="25" fillId="8" borderId="12" xfId="0" applyFont="1" applyFill="1" applyBorder="1" applyAlignment="1">
      <alignment horizontal="center" vertical="center" wrapText="1"/>
    </xf>
    <xf numFmtId="0" fontId="25" fillId="8" borderId="4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/>
    </xf>
    <xf numFmtId="0" fontId="3" fillId="8" borderId="36" xfId="0" applyFont="1" applyFill="1" applyBorder="1" applyAlignment="1">
      <alignment horizontal="center" vertical="center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8" borderId="37" xfId="0" applyFont="1" applyFill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15" fontId="0" fillId="9" borderId="37" xfId="0" applyNumberFormat="1" applyFill="1" applyBorder="1" applyAlignment="1">
      <alignment horizontal="center" vertical="center"/>
    </xf>
    <xf numFmtId="0" fontId="3" fillId="9" borderId="36" xfId="0" applyFont="1" applyFill="1" applyBorder="1" applyAlignment="1">
      <alignment horizontal="center" vertical="center"/>
    </xf>
    <xf numFmtId="0" fontId="25" fillId="9" borderId="37" xfId="0" applyFont="1" applyFill="1" applyBorder="1" applyAlignment="1">
      <alignment horizontal="center" vertical="center" wrapText="1"/>
    </xf>
    <xf numFmtId="0" fontId="18" fillId="9" borderId="39" xfId="0" applyFont="1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3" fillId="0" borderId="41" xfId="0" applyFont="1" applyBorder="1" applyAlignment="1" applyProtection="1">
      <alignment horizontal="center" vertical="center"/>
      <protection locked="0"/>
    </xf>
    <xf numFmtId="15" fontId="0" fillId="8" borderId="37" xfId="0" applyNumberFormat="1" applyFill="1" applyBorder="1" applyAlignment="1">
      <alignment horizontal="center" vertical="center"/>
    </xf>
    <xf numFmtId="20" fontId="3" fillId="8" borderId="37" xfId="0" applyNumberFormat="1" applyFont="1" applyFill="1" applyBorder="1" applyAlignment="1">
      <alignment horizontal="center" vertical="center"/>
    </xf>
    <xf numFmtId="0" fontId="26" fillId="12" borderId="2" xfId="0" applyFont="1" applyFill="1" applyBorder="1" applyAlignment="1">
      <alignment horizontal="right" vertical="center"/>
    </xf>
    <xf numFmtId="0" fontId="9" fillId="3" borderId="14" xfId="0" applyFont="1" applyFill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20" fillId="11" borderId="44" xfId="0" applyFont="1" applyFill="1" applyBorder="1" applyAlignment="1">
      <alignment horizontal="center" vertical="center"/>
    </xf>
    <xf numFmtId="15" fontId="0" fillId="9" borderId="45" xfId="0" applyNumberFormat="1" applyFill="1" applyBorder="1" applyAlignment="1">
      <alignment horizontal="center" vertical="center"/>
    </xf>
    <xf numFmtId="20" fontId="3" fillId="9" borderId="37" xfId="0" applyNumberFormat="1" applyFont="1" applyFill="1" applyBorder="1" applyAlignment="1">
      <alignment horizontal="center" vertical="center"/>
    </xf>
    <xf numFmtId="20" fontId="3" fillId="11" borderId="41" xfId="0" applyNumberFormat="1" applyFont="1" applyFill="1" applyBorder="1" applyAlignment="1">
      <alignment horizontal="center" vertical="center"/>
    </xf>
    <xf numFmtId="0" fontId="3" fillId="11" borderId="42" xfId="0" applyFont="1" applyFill="1" applyBorder="1" applyAlignment="1">
      <alignment horizontal="center" vertical="center"/>
    </xf>
    <xf numFmtId="0" fontId="25" fillId="11" borderId="41" xfId="0" applyFont="1" applyFill="1" applyBorder="1" applyAlignment="1">
      <alignment horizontal="center" vertical="center" wrapText="1"/>
    </xf>
    <xf numFmtId="0" fontId="18" fillId="11" borderId="43" xfId="0" applyFont="1" applyFill="1" applyBorder="1" applyAlignment="1">
      <alignment horizontal="center" vertical="center"/>
    </xf>
    <xf numFmtId="15" fontId="0" fillId="11" borderId="41" xfId="0" applyNumberFormat="1" applyFill="1" applyBorder="1" applyAlignment="1">
      <alignment horizontal="center" vertical="center"/>
    </xf>
    <xf numFmtId="0" fontId="3" fillId="10" borderId="29" xfId="0" applyFont="1" applyFill="1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15" fontId="0" fillId="11" borderId="47" xfId="0" applyNumberFormat="1" applyFill="1" applyBorder="1" applyAlignment="1">
      <alignment horizontal="center" vertical="center"/>
    </xf>
    <xf numFmtId="20" fontId="3" fillId="11" borderId="47" xfId="0" applyNumberFormat="1" applyFont="1" applyFill="1" applyBorder="1" applyAlignment="1">
      <alignment horizontal="center" vertical="center"/>
    </xf>
    <xf numFmtId="0" fontId="3" fillId="11" borderId="48" xfId="0" applyFont="1" applyFill="1" applyBorder="1" applyAlignment="1">
      <alignment horizontal="center" vertical="center"/>
    </xf>
    <xf numFmtId="0" fontId="3" fillId="13" borderId="47" xfId="0" applyFont="1" applyFill="1" applyBorder="1" applyAlignment="1" applyProtection="1">
      <alignment horizontal="center" vertical="center"/>
      <protection locked="0"/>
    </xf>
    <xf numFmtId="0" fontId="3" fillId="11" borderId="47" xfId="0" applyFont="1" applyFill="1" applyBorder="1" applyAlignment="1">
      <alignment horizontal="center" vertical="center"/>
    </xf>
    <xf numFmtId="0" fontId="25" fillId="11" borderId="47" xfId="0" applyFont="1" applyFill="1" applyBorder="1" applyAlignment="1">
      <alignment horizontal="center" vertical="center" wrapText="1"/>
    </xf>
    <xf numFmtId="0" fontId="18" fillId="11" borderId="49" xfId="0" applyFont="1" applyFill="1" applyBorder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0" fillId="3" borderId="50" xfId="0" applyFill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24" fillId="14" borderId="18" xfId="0" applyFont="1" applyFill="1" applyBorder="1" applyAlignment="1">
      <alignment horizontal="center" vertical="center"/>
    </xf>
    <xf numFmtId="0" fontId="24" fillId="14" borderId="0" xfId="0" applyFont="1" applyFill="1" applyAlignment="1">
      <alignment horizontal="center" vertical="center"/>
    </xf>
    <xf numFmtId="0" fontId="24" fillId="14" borderId="22" xfId="0" applyFont="1" applyFill="1" applyBorder="1" applyAlignment="1">
      <alignment horizontal="center" vertical="center"/>
    </xf>
    <xf numFmtId="0" fontId="22" fillId="12" borderId="19" xfId="0" applyFont="1" applyFill="1" applyBorder="1" applyAlignment="1">
      <alignment horizontal="center" vertical="center"/>
    </xf>
    <xf numFmtId="0" fontId="22" fillId="12" borderId="20" xfId="0" applyFont="1" applyFill="1" applyBorder="1" applyAlignment="1">
      <alignment horizontal="center" vertical="center"/>
    </xf>
    <xf numFmtId="0" fontId="22" fillId="12" borderId="21" xfId="0" applyFont="1" applyFill="1" applyBorder="1" applyAlignment="1">
      <alignment horizontal="center" vertical="center"/>
    </xf>
    <xf numFmtId="0" fontId="1" fillId="12" borderId="15" xfId="0" applyFont="1" applyFill="1" applyBorder="1" applyAlignment="1">
      <alignment horizontal="center" vertical="center"/>
    </xf>
    <xf numFmtId="0" fontId="1" fillId="12" borderId="23" xfId="0" applyFont="1" applyFill="1" applyBorder="1" applyAlignment="1">
      <alignment horizontal="center" vertical="center"/>
    </xf>
    <xf numFmtId="0" fontId="1" fillId="12" borderId="24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1" fillId="12" borderId="3" xfId="0" applyFont="1" applyFill="1" applyBorder="1" applyAlignment="1">
      <alignment horizontal="center" vertical="center"/>
    </xf>
    <xf numFmtId="0" fontId="21" fillId="12" borderId="19" xfId="0" applyFont="1" applyFill="1" applyBorder="1" applyAlignment="1">
      <alignment horizontal="center" vertical="center"/>
    </xf>
    <xf numFmtId="0" fontId="21" fillId="12" borderId="20" xfId="0" applyFont="1" applyFill="1" applyBorder="1" applyAlignment="1">
      <alignment horizontal="center" vertical="center"/>
    </xf>
    <xf numFmtId="0" fontId="21" fillId="12" borderId="21" xfId="0" applyFont="1" applyFill="1" applyBorder="1" applyAlignment="1">
      <alignment horizontal="center" vertical="center"/>
    </xf>
    <xf numFmtId="0" fontId="3" fillId="9" borderId="34" xfId="0" applyFont="1" applyFill="1" applyBorder="1" applyAlignment="1">
      <alignment horizontal="center" vertical="center"/>
    </xf>
    <xf numFmtId="0" fontId="20" fillId="9" borderId="29" xfId="0" applyFont="1" applyFill="1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2">
    <dxf>
      <font>
        <b/>
        <i val="0"/>
      </font>
      <numFmt numFmtId="0" formatCode="General"/>
    </dxf>
    <dxf>
      <font>
        <b/>
        <i val="0"/>
      </font>
      <numFmt numFmtId="0" formatCode="General"/>
    </dxf>
  </dxfs>
  <tableStyles count="0" defaultTableStyle="TableStyleMedium2" defaultPivotStyle="PivotStyleLight16"/>
  <colors>
    <mruColors>
      <color rgb="FF0000FF"/>
      <color rgb="FF009900"/>
      <color rgb="FFFFFF99"/>
      <color rgb="FFFFFF66"/>
      <color rgb="FF315683"/>
      <color rgb="FF335A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847725</xdr:colOff>
      <xdr:row>0</xdr:row>
      <xdr:rowOff>0</xdr:rowOff>
    </xdr:from>
    <xdr:to>
      <xdr:col>21</xdr:col>
      <xdr:colOff>95250</xdr:colOff>
      <xdr:row>3</xdr:row>
      <xdr:rowOff>171450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820025" y="219075"/>
          <a:ext cx="3228975" cy="10953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"E1"</a:t>
          </a:r>
          <a:endParaRPr lang="pt-PT" sz="28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847725</xdr:colOff>
      <xdr:row>0</xdr:row>
      <xdr:rowOff>0</xdr:rowOff>
    </xdr:from>
    <xdr:to>
      <xdr:col>21</xdr:col>
      <xdr:colOff>95250</xdr:colOff>
      <xdr:row>3</xdr:row>
      <xdr:rowOff>171450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7820025" y="219075"/>
          <a:ext cx="3228975" cy="10953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"E1"</a:t>
          </a:r>
          <a:endParaRPr lang="pt-PT" sz="28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847725</xdr:colOff>
      <xdr:row>0</xdr:row>
      <xdr:rowOff>0</xdr:rowOff>
    </xdr:from>
    <xdr:to>
      <xdr:col>21</xdr:col>
      <xdr:colOff>95250</xdr:colOff>
      <xdr:row>3</xdr:row>
      <xdr:rowOff>171450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7820025" y="219075"/>
          <a:ext cx="3228975" cy="10953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"E1"</a:t>
          </a:r>
          <a:endParaRPr lang="pt-PT" sz="28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847725</xdr:colOff>
      <xdr:row>0</xdr:row>
      <xdr:rowOff>0</xdr:rowOff>
    </xdr:from>
    <xdr:to>
      <xdr:col>21</xdr:col>
      <xdr:colOff>95250</xdr:colOff>
      <xdr:row>3</xdr:row>
      <xdr:rowOff>171450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7820025" y="219075"/>
          <a:ext cx="3228975" cy="10953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"E1"</a:t>
          </a:r>
          <a:endParaRPr lang="pt-PT" sz="28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819150</xdr:colOff>
      <xdr:row>0</xdr:row>
      <xdr:rowOff>0</xdr:rowOff>
    </xdr:from>
    <xdr:to>
      <xdr:col>20</xdr:col>
      <xdr:colOff>285750</xdr:colOff>
      <xdr:row>3</xdr:row>
      <xdr:rowOff>171450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7800975" y="171450"/>
          <a:ext cx="3086100" cy="11430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0099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0099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"E2"</a:t>
          </a:r>
          <a:endParaRPr lang="pt-PT" sz="2800" b="1">
            <a:solidFill>
              <a:srgbClr val="0099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171449</xdr:colOff>
      <xdr:row>0</xdr:row>
      <xdr:rowOff>0</xdr:rowOff>
    </xdr:from>
    <xdr:to>
      <xdr:col>21</xdr:col>
      <xdr:colOff>95249</xdr:colOff>
      <xdr:row>4</xdr:row>
      <xdr:rowOff>133350</xdr:rowOff>
    </xdr:to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7153274" y="0"/>
          <a:ext cx="3914775" cy="104775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chemeClr val="accent6">
                  <a:lumMod val="5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TRAQUINAS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pt.uefa.com/uefaeuro/news/newsid=1726704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2"/>
  <sheetViews>
    <sheetView workbookViewId="0"/>
  </sheetViews>
  <sheetFormatPr defaultColWidth="8.6640625" defaultRowHeight="14.4" x14ac:dyDescent="0.3"/>
  <cols>
    <col min="1" max="1" width="154.6640625" customWidth="1"/>
  </cols>
  <sheetData>
    <row r="1" spans="1:1" ht="28.8" x14ac:dyDescent="0.3">
      <c r="A1" s="63" t="s">
        <v>43</v>
      </c>
    </row>
    <row r="2" spans="1:1" x14ac:dyDescent="0.3">
      <c r="A2" s="64" t="s">
        <v>44</v>
      </c>
    </row>
    <row r="3" spans="1:1" x14ac:dyDescent="0.3">
      <c r="A3" s="65" t="s">
        <v>45</v>
      </c>
    </row>
    <row r="4" spans="1:1" x14ac:dyDescent="0.3">
      <c r="A4" s="65" t="s">
        <v>46</v>
      </c>
    </row>
    <row r="5" spans="1:1" ht="28.8" x14ac:dyDescent="0.3">
      <c r="A5" s="64" t="s">
        <v>47</v>
      </c>
    </row>
    <row r="6" spans="1:1" x14ac:dyDescent="0.3">
      <c r="A6" s="65" t="s">
        <v>48</v>
      </c>
    </row>
    <row r="7" spans="1:1" x14ac:dyDescent="0.3">
      <c r="A7" s="65" t="s">
        <v>49</v>
      </c>
    </row>
    <row r="8" spans="1:1" x14ac:dyDescent="0.3">
      <c r="A8" s="65" t="s">
        <v>50</v>
      </c>
    </row>
    <row r="9" spans="1:1" x14ac:dyDescent="0.3">
      <c r="A9" s="65" t="s">
        <v>51</v>
      </c>
    </row>
    <row r="10" spans="1:1" x14ac:dyDescent="0.3">
      <c r="A10" s="65" t="s">
        <v>52</v>
      </c>
    </row>
    <row r="11" spans="1:1" x14ac:dyDescent="0.3">
      <c r="A11" s="66"/>
    </row>
    <row r="12" spans="1:1" x14ac:dyDescent="0.3">
      <c r="A12" s="67" t="s">
        <v>53</v>
      </c>
    </row>
    <row r="13" spans="1:1" x14ac:dyDescent="0.3">
      <c r="A13" s="63" t="s">
        <v>54</v>
      </c>
    </row>
    <row r="14" spans="1:1" x14ac:dyDescent="0.3">
      <c r="A14" s="68" t="s">
        <v>55</v>
      </c>
    </row>
    <row r="15" spans="1:1" x14ac:dyDescent="0.3">
      <c r="A15" s="69" t="s">
        <v>56</v>
      </c>
    </row>
    <row r="16" spans="1:1" x14ac:dyDescent="0.3">
      <c r="A16" s="69" t="s">
        <v>57</v>
      </c>
    </row>
    <row r="17" spans="1:1" ht="28.8" x14ac:dyDescent="0.3">
      <c r="A17" s="69" t="s">
        <v>58</v>
      </c>
    </row>
    <row r="18" spans="1:1" x14ac:dyDescent="0.3">
      <c r="A18" s="69" t="s">
        <v>59</v>
      </c>
    </row>
    <row r="19" spans="1:1" x14ac:dyDescent="0.3">
      <c r="A19" s="69" t="s">
        <v>60</v>
      </c>
    </row>
    <row r="20" spans="1:1" x14ac:dyDescent="0.3">
      <c r="A20" s="69" t="s">
        <v>61</v>
      </c>
    </row>
    <row r="21" spans="1:1" x14ac:dyDescent="0.3">
      <c r="A21" s="69" t="s">
        <v>62</v>
      </c>
    </row>
    <row r="22" spans="1:1" x14ac:dyDescent="0.3">
      <c r="A22" s="70" t="s">
        <v>63</v>
      </c>
    </row>
  </sheetData>
  <hyperlinks>
    <hyperlink ref="A12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DS102"/>
  <sheetViews>
    <sheetView showGridLines="0" tabSelected="1" topLeftCell="A19" zoomScaleNormal="100" workbookViewId="0">
      <selection activeCell="F24" sqref="F24"/>
    </sheetView>
  </sheetViews>
  <sheetFormatPr defaultColWidth="0" defaultRowHeight="18" customHeight="1" zeroHeight="1" x14ac:dyDescent="0.3"/>
  <cols>
    <col min="1" max="1" width="0.44140625" style="1" customWidth="1"/>
    <col min="2" max="2" width="4.44140625" style="1" customWidth="1"/>
    <col min="3" max="3" width="10.44140625" style="1" customWidth="1"/>
    <col min="4" max="4" width="7.109375" style="1" customWidth="1"/>
    <col min="5" max="5" width="21" style="1" bestFit="1" customWidth="1"/>
    <col min="6" max="7" width="4.33203125" style="1" customWidth="1"/>
    <col min="8" max="8" width="25.109375" style="1" bestFit="1" customWidth="1"/>
    <col min="9" max="9" width="25.6640625" style="1" customWidth="1"/>
    <col min="10" max="10" width="7.44140625" style="1" customWidth="1"/>
    <col min="11" max="11" width="11.44140625" style="1" hidden="1" customWidth="1"/>
    <col min="12" max="12" width="9.44140625" style="1" hidden="1" customWidth="1"/>
    <col min="13" max="13" width="1.33203125" style="1" customWidth="1"/>
    <col min="14" max="14" width="25.109375" style="59" bestFit="1" customWidth="1"/>
    <col min="15" max="22" width="5.44140625" style="1" customWidth="1"/>
    <col min="23" max="23" width="2.6640625" style="1" customWidth="1"/>
    <col min="24" max="24" width="22.44140625" style="1" hidden="1" customWidth="1"/>
    <col min="25" max="27" width="16.109375" style="1" hidden="1" customWidth="1"/>
    <col min="28" max="28" width="12.33203125" style="1" hidden="1" customWidth="1"/>
    <col min="29" max="33" width="9.109375" style="1" hidden="1" customWidth="1"/>
    <col min="34" max="34" width="18.6640625" style="1" hidden="1" customWidth="1"/>
    <col min="35" max="104" width="9.109375" style="1" hidden="1" customWidth="1"/>
    <col min="105" max="105" width="15.33203125" style="1" hidden="1" customWidth="1"/>
    <col min="106" max="123" width="9.109375" style="1" hidden="1" customWidth="1"/>
    <col min="124" max="16384" width="4.109375" style="1" hidden="1"/>
  </cols>
  <sheetData>
    <row r="1" spans="2:116" ht="18" customHeight="1" x14ac:dyDescent="0.3">
      <c r="B1" s="193" t="s">
        <v>108</v>
      </c>
      <c r="C1" s="194"/>
      <c r="D1" s="194"/>
      <c r="E1" s="194"/>
      <c r="F1" s="194"/>
      <c r="G1" s="194"/>
      <c r="H1" s="194"/>
      <c r="I1" s="194"/>
      <c r="J1" s="195"/>
    </row>
    <row r="2" spans="2:116" ht="18" customHeight="1" x14ac:dyDescent="0.3">
      <c r="B2" s="193"/>
      <c r="C2" s="194"/>
      <c r="D2" s="194"/>
      <c r="E2" s="194"/>
      <c r="F2" s="194"/>
      <c r="G2" s="194"/>
      <c r="H2" s="194"/>
      <c r="I2" s="194"/>
      <c r="J2" s="195"/>
      <c r="X2" s="15"/>
      <c r="Y2" s="15"/>
      <c r="Z2" s="15"/>
      <c r="AA2" s="15"/>
      <c r="AB2" s="15"/>
      <c r="AC2" s="15"/>
      <c r="AD2" s="15"/>
      <c r="AE2" s="15"/>
      <c r="AF2" s="15"/>
      <c r="BR2" s="12"/>
      <c r="BS2" s="12"/>
      <c r="BT2" s="12"/>
      <c r="BU2" s="12"/>
      <c r="BV2" s="12"/>
      <c r="BW2" s="12"/>
      <c r="BX2" s="12"/>
      <c r="CI2" s="51" t="s">
        <v>22</v>
      </c>
    </row>
    <row r="3" spans="2:116" ht="18" customHeight="1" x14ac:dyDescent="0.3">
      <c r="B3" s="193"/>
      <c r="C3" s="194"/>
      <c r="D3" s="194"/>
      <c r="E3" s="194"/>
      <c r="F3" s="194"/>
      <c r="G3" s="194"/>
      <c r="H3" s="194"/>
      <c r="I3" s="194"/>
      <c r="J3" s="195"/>
      <c r="X3" s="15"/>
      <c r="Y3" s="15"/>
      <c r="Z3" s="15"/>
      <c r="AA3" s="15"/>
      <c r="AB3" s="15"/>
      <c r="AC3" s="15"/>
      <c r="AD3" s="15"/>
      <c r="AE3" s="15"/>
      <c r="AF3" s="15"/>
      <c r="BR3" s="12"/>
      <c r="BS3" s="12"/>
      <c r="BT3" s="12"/>
      <c r="BU3" s="12"/>
      <c r="BV3" s="12"/>
      <c r="BW3" s="12"/>
      <c r="CI3" s="51" t="s">
        <v>21</v>
      </c>
    </row>
    <row r="4" spans="2:116" ht="18" customHeight="1" x14ac:dyDescent="0.3">
      <c r="B4" s="202" t="s">
        <v>72</v>
      </c>
      <c r="C4" s="203"/>
      <c r="D4" s="203"/>
      <c r="E4" s="203"/>
      <c r="F4" s="203"/>
      <c r="G4" s="203"/>
      <c r="H4" s="203"/>
      <c r="I4" s="203"/>
      <c r="J4" s="204"/>
      <c r="X4" s="15"/>
      <c r="Y4" s="15"/>
      <c r="Z4" s="15"/>
      <c r="AA4" s="15"/>
      <c r="AB4" s="15"/>
      <c r="AC4" s="15"/>
      <c r="AD4" s="15"/>
      <c r="AE4" s="15"/>
      <c r="AF4" s="15"/>
      <c r="BR4" s="12"/>
      <c r="BS4" s="12"/>
      <c r="BT4" s="12"/>
      <c r="BU4" s="12"/>
      <c r="BV4" s="12"/>
      <c r="BW4" s="12"/>
      <c r="BX4" s="12"/>
      <c r="CB4" s="52" t="s">
        <v>23</v>
      </c>
      <c r="CC4" s="52" t="s">
        <v>19</v>
      </c>
      <c r="CD4" s="52" t="s">
        <v>3</v>
      </c>
      <c r="CF4" s="52" t="s">
        <v>23</v>
      </c>
      <c r="CG4" s="52" t="s">
        <v>19</v>
      </c>
      <c r="CH4" s="52" t="s">
        <v>3</v>
      </c>
      <c r="CJ4" s="52" t="s">
        <v>23</v>
      </c>
      <c r="CK4" s="52" t="s">
        <v>19</v>
      </c>
      <c r="CL4" s="52" t="s">
        <v>3</v>
      </c>
      <c r="CN4" s="52" t="s">
        <v>23</v>
      </c>
      <c r="CO4" s="52" t="s">
        <v>19</v>
      </c>
      <c r="CP4" s="52" t="s">
        <v>3</v>
      </c>
    </row>
    <row r="5" spans="2:116" ht="18" customHeight="1" x14ac:dyDescent="0.3">
      <c r="B5" s="61" t="s">
        <v>0</v>
      </c>
      <c r="C5" s="57" t="s">
        <v>1</v>
      </c>
      <c r="D5" s="57" t="s">
        <v>2</v>
      </c>
      <c r="E5" s="62" t="s">
        <v>73</v>
      </c>
      <c r="F5" s="57" t="s">
        <v>3</v>
      </c>
      <c r="G5" s="57" t="s">
        <v>4</v>
      </c>
      <c r="H5" s="62" t="s">
        <v>73</v>
      </c>
      <c r="I5" s="57" t="s">
        <v>74</v>
      </c>
      <c r="J5" s="58" t="s">
        <v>5</v>
      </c>
      <c r="K5" s="2" t="s">
        <v>6</v>
      </c>
      <c r="L5" s="2" t="s">
        <v>7</v>
      </c>
      <c r="X5" s="15"/>
      <c r="Y5" s="15"/>
      <c r="Z5" s="15"/>
      <c r="AA5" s="15"/>
      <c r="AB5" s="15"/>
      <c r="AC5" s="15"/>
      <c r="AD5" s="15"/>
      <c r="AE5" s="15"/>
      <c r="AF5" s="15"/>
      <c r="AH5" s="53" t="s">
        <v>24</v>
      </c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4" t="s">
        <v>25</v>
      </c>
      <c r="AY5" s="54"/>
      <c r="AZ5" s="54"/>
      <c r="BA5" s="54"/>
      <c r="BB5" s="54"/>
      <c r="BC5" s="54"/>
      <c r="BD5" s="54"/>
      <c r="BE5" s="54"/>
      <c r="BF5" s="54"/>
      <c r="BG5" s="54"/>
      <c r="BI5" s="53" t="s">
        <v>26</v>
      </c>
      <c r="BJ5" s="53"/>
      <c r="BK5" s="53"/>
      <c r="BL5" s="53"/>
      <c r="BM5" s="53"/>
      <c r="BN5" s="53"/>
      <c r="BO5" s="53"/>
      <c r="BP5" s="53"/>
      <c r="BQ5" s="53"/>
      <c r="BR5" s="55" t="s">
        <v>27</v>
      </c>
      <c r="BS5" s="55"/>
      <c r="BT5" s="55"/>
      <c r="BU5" s="55"/>
      <c r="BV5" s="55"/>
      <c r="BW5" s="55"/>
      <c r="BX5" s="55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</row>
    <row r="6" spans="2:116" ht="22.5" customHeight="1" x14ac:dyDescent="0.3">
      <c r="B6" s="92">
        <v>1</v>
      </c>
      <c r="C6" s="174">
        <v>46188</v>
      </c>
      <c r="D6" s="81">
        <v>0.80208333333333337</v>
      </c>
      <c r="E6" s="131" t="str">
        <f>X13</f>
        <v>SL BENFICA</v>
      </c>
      <c r="F6" s="145">
        <v>25</v>
      </c>
      <c r="G6" s="145">
        <v>1</v>
      </c>
      <c r="H6" s="132" t="s">
        <v>91</v>
      </c>
      <c r="I6" s="148" t="s">
        <v>64</v>
      </c>
      <c r="J6" s="82" t="s">
        <v>8</v>
      </c>
      <c r="K6" s="6" t="str">
        <f t="shared" ref="K6:K9" si="0">IF(F6&lt;&gt;"",IF(F6&gt;G6,E6,IF(G6&gt;F6,H6,"Empate")),"")</f>
        <v>SL BENFICA</v>
      </c>
      <c r="L6" s="6" t="str">
        <f t="shared" ref="L6:L9" si="1">IF(F6&lt;&gt;"",IF(F6&lt;G6,E6,IF(G6&lt;F6,H6,"Empate")),"")</f>
        <v>MARISTAS</v>
      </c>
      <c r="N6" s="97" t="s">
        <v>8</v>
      </c>
      <c r="O6" s="56" t="s">
        <v>17</v>
      </c>
      <c r="P6" s="57" t="s">
        <v>18</v>
      </c>
      <c r="Q6" s="57" t="s">
        <v>12</v>
      </c>
      <c r="R6" s="57" t="s">
        <v>11</v>
      </c>
      <c r="S6" s="57" t="s">
        <v>3</v>
      </c>
      <c r="T6" s="57" t="s">
        <v>4</v>
      </c>
      <c r="U6" s="57" t="s">
        <v>19</v>
      </c>
      <c r="V6" s="58" t="s">
        <v>20</v>
      </c>
      <c r="X6" s="15"/>
      <c r="Y6" s="15"/>
      <c r="Z6" s="15"/>
      <c r="AA6" s="15"/>
      <c r="AB6" s="15"/>
      <c r="AC6" s="15"/>
      <c r="AD6" s="15"/>
      <c r="AE6" s="15"/>
      <c r="AF6" s="15"/>
      <c r="BR6" s="12"/>
      <c r="BS6" s="12"/>
      <c r="BT6" s="12"/>
      <c r="BU6" s="12"/>
      <c r="BV6" s="12"/>
      <c r="BW6" s="12"/>
      <c r="BX6" s="12"/>
      <c r="CB6" s="15"/>
      <c r="CC6" s="15"/>
      <c r="CD6" s="15"/>
      <c r="CI6" s="1" t="s">
        <v>22</v>
      </c>
    </row>
    <row r="7" spans="2:116" ht="22.5" customHeight="1" x14ac:dyDescent="0.2">
      <c r="B7" s="93">
        <v>2</v>
      </c>
      <c r="C7" s="83">
        <v>46188</v>
      </c>
      <c r="D7" s="84">
        <v>0.80208333333333337</v>
      </c>
      <c r="E7" s="133" t="s">
        <v>109</v>
      </c>
      <c r="F7" s="146">
        <v>9</v>
      </c>
      <c r="G7" s="146">
        <v>1</v>
      </c>
      <c r="H7" s="134" t="s">
        <v>96</v>
      </c>
      <c r="I7" s="149" t="s">
        <v>78</v>
      </c>
      <c r="J7" s="85" t="s">
        <v>8</v>
      </c>
      <c r="K7" s="6" t="str">
        <f t="shared" si="0"/>
        <v>TIRES</v>
      </c>
      <c r="L7" s="6" t="str">
        <f t="shared" si="1"/>
        <v>CASCAIS</v>
      </c>
      <c r="N7" s="139" t="str">
        <f>DD8</f>
        <v>SL BENFICA</v>
      </c>
      <c r="O7" s="122">
        <f>SUM(P7:R7)</f>
        <v>2</v>
      </c>
      <c r="P7" s="123">
        <v>2</v>
      </c>
      <c r="Q7" s="123">
        <v>0</v>
      </c>
      <c r="R7" s="123">
        <v>0</v>
      </c>
      <c r="S7" s="123">
        <v>39</v>
      </c>
      <c r="T7" s="123">
        <v>2</v>
      </c>
      <c r="U7" s="123">
        <f>S7-T7</f>
        <v>37</v>
      </c>
      <c r="V7" s="124">
        <v>6</v>
      </c>
      <c r="X7" s="7"/>
      <c r="Y7" s="8" t="s">
        <v>17</v>
      </c>
      <c r="Z7" s="8" t="s">
        <v>18</v>
      </c>
      <c r="AA7" s="8" t="s">
        <v>12</v>
      </c>
      <c r="AB7" s="8" t="s">
        <v>11</v>
      </c>
      <c r="AC7" s="8" t="s">
        <v>3</v>
      </c>
      <c r="AD7" s="8" t="s">
        <v>4</v>
      </c>
      <c r="AE7" s="8" t="s">
        <v>19</v>
      </c>
      <c r="AF7" s="9" t="s">
        <v>20</v>
      </c>
      <c r="BI7" s="10"/>
      <c r="BJ7" s="11" t="s">
        <v>17</v>
      </c>
      <c r="BK7" s="11" t="s">
        <v>18</v>
      </c>
      <c r="BL7" s="11" t="s">
        <v>12</v>
      </c>
      <c r="BM7" s="11" t="s">
        <v>11</v>
      </c>
      <c r="BN7" s="11" t="s">
        <v>3</v>
      </c>
      <c r="BO7" s="11" t="s">
        <v>4</v>
      </c>
      <c r="BP7" s="11" t="s">
        <v>19</v>
      </c>
      <c r="BQ7" s="11" t="s">
        <v>20</v>
      </c>
      <c r="BR7" s="12"/>
      <c r="BS7" s="12"/>
      <c r="BT7" s="12"/>
      <c r="BU7" s="12"/>
      <c r="BV7" s="12"/>
      <c r="BW7" s="12"/>
      <c r="BX7" s="12"/>
      <c r="BY7" s="13"/>
      <c r="BZ7" s="13"/>
      <c r="CI7" s="1" t="s">
        <v>21</v>
      </c>
      <c r="CQ7" s="10"/>
      <c r="CR7" s="11" t="s">
        <v>17</v>
      </c>
      <c r="CS7" s="11" t="s">
        <v>18</v>
      </c>
      <c r="CT7" s="11" t="s">
        <v>12</v>
      </c>
      <c r="CU7" s="11" t="s">
        <v>11</v>
      </c>
      <c r="CV7" s="11" t="s">
        <v>3</v>
      </c>
      <c r="CW7" s="11" t="s">
        <v>4</v>
      </c>
      <c r="CX7" s="11" t="s">
        <v>19</v>
      </c>
      <c r="CY7" s="11" t="s">
        <v>20</v>
      </c>
      <c r="DE7" s="11" t="s">
        <v>17</v>
      </c>
      <c r="DF7" s="11" t="s">
        <v>18</v>
      </c>
      <c r="DG7" s="11" t="s">
        <v>12</v>
      </c>
      <c r="DH7" s="11" t="s">
        <v>11</v>
      </c>
      <c r="DI7" s="11" t="s">
        <v>3</v>
      </c>
      <c r="DJ7" s="11" t="s">
        <v>4</v>
      </c>
      <c r="DK7" s="11" t="s">
        <v>19</v>
      </c>
      <c r="DL7" s="11" t="s">
        <v>20</v>
      </c>
    </row>
    <row r="8" spans="2:116" ht="22.5" customHeight="1" x14ac:dyDescent="0.3">
      <c r="B8" s="93">
        <v>3</v>
      </c>
      <c r="C8" s="86">
        <v>46188</v>
      </c>
      <c r="D8" s="87">
        <v>0.80208333333333337</v>
      </c>
      <c r="E8" s="135" t="s">
        <v>94</v>
      </c>
      <c r="F8" s="146">
        <v>0</v>
      </c>
      <c r="G8" s="146">
        <v>7</v>
      </c>
      <c r="H8" s="136" t="s">
        <v>87</v>
      </c>
      <c r="I8" s="150" t="s">
        <v>110</v>
      </c>
      <c r="J8" s="88" t="s">
        <v>9</v>
      </c>
      <c r="K8" s="6" t="str">
        <f t="shared" si="0"/>
        <v>BENFICA EF</v>
      </c>
      <c r="L8" s="6" t="str">
        <f t="shared" si="1"/>
        <v>REAL SC</v>
      </c>
      <c r="N8" s="140" t="s">
        <v>109</v>
      </c>
      <c r="O8" s="125">
        <f>SUM(P8:R8)</f>
        <v>2</v>
      </c>
      <c r="P8" s="126">
        <v>1</v>
      </c>
      <c r="Q8" s="126">
        <v>0</v>
      </c>
      <c r="R8" s="126">
        <v>1</v>
      </c>
      <c r="S8" s="126">
        <v>10</v>
      </c>
      <c r="T8" s="126">
        <v>15</v>
      </c>
      <c r="U8" s="126">
        <f>S8-T8</f>
        <v>-5</v>
      </c>
      <c r="V8" s="127">
        <v>3</v>
      </c>
      <c r="X8" s="14" t="s">
        <v>82</v>
      </c>
      <c r="Y8" s="15">
        <f>DCOUNT($E$5:$F$21,$F$5,$X12:$X13)+DCOUNT($G$5:$H$21,$G$5,$X12:$X13)</f>
        <v>2</v>
      </c>
      <c r="Z8" s="15">
        <f>COUNTIF($K$6:$K$27,X13)</f>
        <v>2</v>
      </c>
      <c r="AA8" s="15">
        <f>Y8-Z8-AB8</f>
        <v>0</v>
      </c>
      <c r="AB8" s="15">
        <f>COUNTIF($L$6:$L$27,X13)</f>
        <v>0</v>
      </c>
      <c r="AC8" s="15">
        <f>DSUM($E$5:$F$21,$F$5,$X12:$X13)+DSUM($G$5:$H$21,$G$5,$X12:$X13)</f>
        <v>39</v>
      </c>
      <c r="AD8" s="15">
        <f>DSUM($E$5:$G$21,$G$5,$X12:$X13)+DSUM($F$5:$H$21,$F$5,$X12:$X13)</f>
        <v>2</v>
      </c>
      <c r="AE8" s="15">
        <f>AC8-AD8</f>
        <v>37</v>
      </c>
      <c r="AF8" s="16">
        <f>Z8*3+AA8*1</f>
        <v>6</v>
      </c>
      <c r="AH8" s="17" t="str">
        <f>X8</f>
        <v>SL BENFICA</v>
      </c>
      <c r="AI8" s="18">
        <f>AF8</f>
        <v>6</v>
      </c>
      <c r="AJ8" s="19" t="str">
        <f>IF(AI8&gt;=AI9,AH8,AH9)</f>
        <v>SL BENFICA</v>
      </c>
      <c r="AK8" s="18">
        <f>VLOOKUP(AJ8,X8:AF11,9,FALSE)</f>
        <v>6</v>
      </c>
      <c r="AL8" s="19" t="str">
        <f>IF(AK8&gt;=AK10,AJ8,AJ10)</f>
        <v>SL BENFICA</v>
      </c>
      <c r="AM8" s="18">
        <f>VLOOKUP(AL8,X8:AF11,9,FALSE)</f>
        <v>6</v>
      </c>
      <c r="AN8" s="19" t="str">
        <f>IF(AM8&gt;=AM11,AL8,AL11)</f>
        <v>SL BENFICA</v>
      </c>
      <c r="AO8" s="18">
        <f>VLOOKUP(AN8,X8:AF11,9,FALSE)</f>
        <v>6</v>
      </c>
      <c r="AP8" s="19"/>
      <c r="AQ8" s="20"/>
      <c r="AR8" s="20"/>
      <c r="AS8" s="20"/>
      <c r="AT8" s="20"/>
      <c r="AU8" s="21"/>
      <c r="AV8" s="22" t="str">
        <f>AN8</f>
        <v>SL BENFICA</v>
      </c>
      <c r="AW8" s="23">
        <f>AO8</f>
        <v>6</v>
      </c>
      <c r="AX8" s="18">
        <f>VLOOKUP(AV8,X8:AF11,8,FALSE)</f>
        <v>37</v>
      </c>
      <c r="AY8" s="19" t="str">
        <f>IF(AND(AW8=AW9,AX9&gt;AX8),AV9,AV8)</f>
        <v>SL BENFICA</v>
      </c>
      <c r="AZ8" s="18"/>
      <c r="BA8" s="18"/>
      <c r="BB8" s="20"/>
      <c r="BC8" s="20"/>
      <c r="BD8" s="20"/>
      <c r="BE8" s="20"/>
      <c r="BF8" s="24">
        <f>AW8</f>
        <v>6</v>
      </c>
      <c r="BG8" s="25" t="str">
        <f>AY8</f>
        <v>SL BENFICA</v>
      </c>
      <c r="BI8" s="13" t="str">
        <f>BG8</f>
        <v>SL BENFICA</v>
      </c>
      <c r="BJ8" s="26">
        <f>VLOOKUP(BI8,X8:AF11,2,FALSE)</f>
        <v>2</v>
      </c>
      <c r="BK8" s="27">
        <f>VLOOKUP(BI8,X8:AF11,3,FALSE)</f>
        <v>2</v>
      </c>
      <c r="BL8" s="27">
        <f>VLOOKUP(BI8,X8:AF11,4,FALSE)</f>
        <v>0</v>
      </c>
      <c r="BM8" s="27">
        <f>VLOOKUP(BI8,X8:AF11,5,FALSE)</f>
        <v>0</v>
      </c>
      <c r="BN8" s="27">
        <f>VLOOKUP(BI8,X8:AF11,6,FALSE)</f>
        <v>39</v>
      </c>
      <c r="BO8" s="27">
        <f>VLOOKUP(BI8,X8:AF11,7,FALSE)</f>
        <v>2</v>
      </c>
      <c r="BP8" s="27">
        <f>VLOOKUP(BI8,X8:AF11,8,FALSE)</f>
        <v>37</v>
      </c>
      <c r="BQ8" s="27">
        <f>VLOOKUP(BI8,X8:AF11,9,FALSE)</f>
        <v>6</v>
      </c>
      <c r="BR8" s="1" t="str">
        <f>BI8</f>
        <v>SL BENFICA</v>
      </c>
      <c r="BS8" s="1">
        <f>VLOOKUP(BR8,BI8:BQ11,9,FALSE)</f>
        <v>6</v>
      </c>
      <c r="BT8" s="1">
        <f>VLOOKUP(BR8,BI8:BQ11,8,FALSE)</f>
        <v>37</v>
      </c>
      <c r="BU8" s="28" t="str">
        <f>IF(AND(BS8=BS9,BT9&gt;BT8),BR9,BR8)</f>
        <v>SL BENFICA</v>
      </c>
      <c r="BV8" s="29">
        <f>VLOOKUP(BU8,BI8:BQ11,9,FALSE)</f>
        <v>6</v>
      </c>
      <c r="BW8" s="29">
        <f>VLOOKUP(BU8,BI8:BQ11,8,FALSE)</f>
        <v>37</v>
      </c>
      <c r="BX8" s="28" t="str">
        <f>IF(AND(BV8=BV10,BW10&gt;BW8),BU10,BU8)</f>
        <v>SL BENFICA</v>
      </c>
      <c r="BY8" s="1">
        <f>VLOOKUP(BX8,BI8:BQ11,9,FALSE)</f>
        <v>6</v>
      </c>
      <c r="BZ8" s="12">
        <f>VLOOKUP(BX8,BI8:BQ11,8,FALSE)</f>
        <v>37</v>
      </c>
      <c r="CA8" s="30" t="str">
        <f>IF(AND(BY8=BY11,BZ11&gt;BZ8),BX11,BX8)</f>
        <v>SL BENFICA</v>
      </c>
      <c r="CB8" s="1">
        <f>VLOOKUP(CA8,BI8:BQ11,9,FALSE)</f>
        <v>6</v>
      </c>
      <c r="CC8" s="1">
        <f>VLOOKUP(CA8,BI8:BQ11,8,FALSE)</f>
        <v>37</v>
      </c>
      <c r="CD8" s="12">
        <f>VLOOKUP(CA8,BI8:BQ11,6,FALSE)</f>
        <v>39</v>
      </c>
      <c r="CE8" s="28" t="str">
        <f>IF(AND(CB8=CB9,CC8=CC9,CD9&gt;CD8),CA9,CA8)</f>
        <v>SL BENFICA</v>
      </c>
      <c r="CF8" s="1">
        <f>VLOOKUP(CE8,BI8:BQ11,9,FALSE)</f>
        <v>6</v>
      </c>
      <c r="CG8" s="1">
        <f>VLOOKUP(CE8,BI8:BQ11,8,FALSE)</f>
        <v>37</v>
      </c>
      <c r="CH8" s="1">
        <f>VLOOKUP(CE8,BI8:BQ11,6,FALSE)</f>
        <v>39</v>
      </c>
      <c r="CI8" s="28" t="str">
        <f>IF(AND(CF8=CF10,CG8=CG10,CH10&gt;CH8),CE10,CE8)</f>
        <v>SL BENFICA</v>
      </c>
      <c r="CJ8" s="1">
        <f>VLOOKUP(CI8,BI8:BQ11,9,FALSE)</f>
        <v>6</v>
      </c>
      <c r="CK8" s="1">
        <f>VLOOKUP(CI8,BI8:BQ11,8,FALSE)</f>
        <v>37</v>
      </c>
      <c r="CL8" s="1">
        <f>VLOOKUP(CI8,BI8:BQ11,6,FALSE)</f>
        <v>39</v>
      </c>
      <c r="CM8" s="28" t="str">
        <f>IF(AND(CJ8=CJ11,CK8=CK11,CL11&gt;CL8),CI11,CI8)</f>
        <v>SL BENFICA</v>
      </c>
      <c r="CN8" s="1">
        <f>VLOOKUP(CM8,BI8:BQ11,9,FALSE)</f>
        <v>6</v>
      </c>
      <c r="CO8" s="1">
        <f>VLOOKUP(CM8,BI8:BQ11,8,FALSE)</f>
        <v>37</v>
      </c>
      <c r="CP8" s="1">
        <f>VLOOKUP(CM8,BI8:BQ11,6,FALSE)</f>
        <v>39</v>
      </c>
      <c r="CQ8" s="13" t="str">
        <f>CM8</f>
        <v>SL BENFICA</v>
      </c>
      <c r="CR8" s="26">
        <f>VLOOKUP(CQ8,$X$8:$AF$11,2,FALSE)</f>
        <v>2</v>
      </c>
      <c r="CS8" s="27">
        <f>VLOOKUP(CQ8,$X$8:$AF$11,3,FALSE)</f>
        <v>2</v>
      </c>
      <c r="CT8" s="27">
        <f>VLOOKUP(CQ8,$X$8:$AF$11,4,FALSE)</f>
        <v>0</v>
      </c>
      <c r="CU8" s="27">
        <f>VLOOKUP(CQ8,$X$8:$AF$11,5,FALSE)</f>
        <v>0</v>
      </c>
      <c r="CV8" s="27">
        <f>VLOOKUP(CQ8,$X$8:$AF$11,6,FALSE)</f>
        <v>39</v>
      </c>
      <c r="CW8" s="27">
        <f>VLOOKUP(CQ8,$X$8:$AF$11,7,FALSE)</f>
        <v>2</v>
      </c>
      <c r="CX8" s="27">
        <f>VLOOKUP(CQ8,$X$8:$AF$11,8,FALSE)</f>
        <v>37</v>
      </c>
      <c r="CY8" s="27">
        <f>VLOOKUP(CQ8,$X$8:$AF$11,9,FALSE)</f>
        <v>6</v>
      </c>
      <c r="DA8" s="1" t="str">
        <f>IF(ISNA(VLOOKUP(CQ8,K$6:L$22,1,FALSE))=TRUE,CM11,VLOOKUP(CQ8,K$6:L$22,1,FALSE))</f>
        <v>SL BENFICA</v>
      </c>
      <c r="DB8" s="1" t="str">
        <f>IF(ISNA(VLOOKUP(CQ8,K$6:L$22,2,FALSE))=TRUE,CM11,VLOOKUP(CQ8,K$6:L$22,2,FALSE))</f>
        <v>MARISTAS</v>
      </c>
      <c r="DD8" s="1" t="str">
        <f>IF(AND(CR9=CR8,CY9=CY8,DA9=CM9,DB9=CM8),DA9,CM8)</f>
        <v>SL BENFICA</v>
      </c>
      <c r="DE8" s="26">
        <f>VLOOKUP(DD8,$X$8:$AF$11,2,FALSE)</f>
        <v>2</v>
      </c>
      <c r="DF8" s="27">
        <f>VLOOKUP(DD8,$X$8:$AF$11,3,FALSE)</f>
        <v>2</v>
      </c>
      <c r="DG8" s="27">
        <f>VLOOKUP(DD8,$X$8:$AF$11,4,FALSE)</f>
        <v>0</v>
      </c>
      <c r="DH8" s="27">
        <f>VLOOKUP(DD8,$X$8:$AF$11,5,FALSE)</f>
        <v>0</v>
      </c>
      <c r="DI8" s="27">
        <f>VLOOKUP(DD8,$X$8:$AF$11,6,FALSE)</f>
        <v>39</v>
      </c>
      <c r="DJ8" s="27">
        <f>VLOOKUP(DD8,$X$8:$AF$11,7,FALSE)</f>
        <v>2</v>
      </c>
      <c r="DK8" s="27">
        <f>VLOOKUP(DD8,$X$8:$AF$11,8,FALSE)</f>
        <v>37</v>
      </c>
      <c r="DL8" s="27">
        <f>VLOOKUP(DD8,$X$8:$AF$11,9,FALSE)</f>
        <v>6</v>
      </c>
    </row>
    <row r="9" spans="2:116" ht="22.5" customHeight="1" x14ac:dyDescent="0.3">
      <c r="B9" s="93">
        <v>4</v>
      </c>
      <c r="C9" s="86">
        <v>46188</v>
      </c>
      <c r="D9" s="87">
        <v>0.80208333333333337</v>
      </c>
      <c r="E9" s="135" t="s">
        <v>84</v>
      </c>
      <c r="F9" s="146">
        <v>12</v>
      </c>
      <c r="G9" s="146">
        <v>1</v>
      </c>
      <c r="H9" s="136" t="s">
        <v>83</v>
      </c>
      <c r="I9" s="150" t="s">
        <v>103</v>
      </c>
      <c r="J9" s="88" t="s">
        <v>9</v>
      </c>
      <c r="K9" s="6" t="str">
        <f t="shared" si="0"/>
        <v>CARCAVELOS</v>
      </c>
      <c r="L9" s="6" t="str">
        <f t="shared" si="1"/>
        <v>ALCOITÃO</v>
      </c>
      <c r="N9" s="208" t="s">
        <v>91</v>
      </c>
      <c r="O9" s="125">
        <f>SUM(P9:R9)</f>
        <v>2</v>
      </c>
      <c r="P9" s="126">
        <v>1</v>
      </c>
      <c r="Q9" s="126">
        <v>0</v>
      </c>
      <c r="R9" s="126">
        <v>1</v>
      </c>
      <c r="S9" s="126">
        <v>3</v>
      </c>
      <c r="T9" s="126">
        <v>26</v>
      </c>
      <c r="U9" s="126">
        <f>S9-T9</f>
        <v>-23</v>
      </c>
      <c r="V9" s="127">
        <v>3</v>
      </c>
      <c r="X9" s="14" t="s">
        <v>83</v>
      </c>
      <c r="Y9" s="15">
        <f>DCOUNT($E$5:$F$21,$F$5,$Y12:$Y13)+DCOUNT($G$5:$H$21,$G$5,$Y12:$Y13)</f>
        <v>2</v>
      </c>
      <c r="Z9" s="15">
        <f>COUNTIF($K$6:$K$27,Y13)</f>
        <v>0</v>
      </c>
      <c r="AA9" s="15">
        <f>Y9-Z9-AB9</f>
        <v>0</v>
      </c>
      <c r="AB9" s="15">
        <f>COUNTIF($L$6:$L$27,Y13)</f>
        <v>2</v>
      </c>
      <c r="AC9" s="15">
        <f>DSUM($E$5:$F$21,$F$5,$Y12:$Y13)+DSUM($G$5:$H$21,$G$5,$Y12:$Y13)</f>
        <v>1</v>
      </c>
      <c r="AD9" s="15">
        <f>DSUM($E$5:$G$21,$G$5,$Y12:$Y13)+DSUM($F$5:$H$21,$F$5,$Y12:$Y13)</f>
        <v>33</v>
      </c>
      <c r="AE9" s="15">
        <f>AC9-AD9</f>
        <v>-32</v>
      </c>
      <c r="AF9" s="16">
        <f>Z9*3+AA9*1</f>
        <v>0</v>
      </c>
      <c r="AH9" s="31" t="str">
        <f>X9</f>
        <v>ALCOITÃO</v>
      </c>
      <c r="AI9" s="32">
        <f>AF9</f>
        <v>0</v>
      </c>
      <c r="AJ9" s="30" t="str">
        <f>IF(AI9&lt;=AI8,AH9,AH8)</f>
        <v>ALCOITÃO</v>
      </c>
      <c r="AK9" s="32">
        <f>VLOOKUP(AJ9,X8:AF11,9,FALSE)</f>
        <v>0</v>
      </c>
      <c r="AL9" s="10" t="str">
        <f>AJ9</f>
        <v>ALCOITÃO</v>
      </c>
      <c r="AM9" s="32">
        <f>VLOOKUP(AL9,X8:AF11,9,FALSE)</f>
        <v>0</v>
      </c>
      <c r="AN9" s="10" t="str">
        <f>AL9</f>
        <v>ALCOITÃO</v>
      </c>
      <c r="AO9" s="32">
        <f>VLOOKUP(AN9,X8:AF11,9,FALSE)</f>
        <v>0</v>
      </c>
      <c r="AP9" s="30" t="str">
        <f>IF(AO9&gt;=AO10,AN9,AN10)</f>
        <v>CARCAVELOS</v>
      </c>
      <c r="AQ9" s="32">
        <f>VLOOKUP(AP9,X8:AF11,9,FALSE)</f>
        <v>3</v>
      </c>
      <c r="AR9" s="30" t="str">
        <f>IF(AQ9&gt;=AQ11,AP9,AP11)</f>
        <v>CARCAVELOS</v>
      </c>
      <c r="AS9" s="32">
        <f>VLOOKUP(AR9,X8:AF11,9,FALSE)</f>
        <v>3</v>
      </c>
      <c r="AU9" s="33"/>
      <c r="AV9" s="34" t="str">
        <f>AR9</f>
        <v>CARCAVELOS</v>
      </c>
      <c r="AW9" s="35">
        <f>AS9</f>
        <v>3</v>
      </c>
      <c r="AX9" s="32">
        <f>VLOOKUP(AV9,X8:AF11,8,FALSE)</f>
        <v>9</v>
      </c>
      <c r="AY9" s="30" t="str">
        <f>IF(AND(AW8=AW9,AX9&gt;AX8),AV8,AV9)</f>
        <v>CARCAVELOS</v>
      </c>
      <c r="AZ9" s="32">
        <f>VLOOKUP(AY9,X8:AF11,9,FALSE)</f>
        <v>3</v>
      </c>
      <c r="BA9" s="32">
        <f>VLOOKUP(AY9,X8:AF11,8,FALSE)</f>
        <v>9</v>
      </c>
      <c r="BB9" s="30" t="str">
        <f>IF(AND(AZ9=AZ10,BA10&gt;BA9),AY10,AY9)</f>
        <v>CARCAVELOS</v>
      </c>
      <c r="BC9" s="32"/>
      <c r="BD9" s="32"/>
      <c r="BF9" s="36">
        <f>AZ9</f>
        <v>3</v>
      </c>
      <c r="BG9" s="37" t="str">
        <f>BB9</f>
        <v>CARCAVELOS</v>
      </c>
      <c r="BI9" s="13" t="str">
        <f>BG9</f>
        <v>CARCAVELOS</v>
      </c>
      <c r="BJ9" s="26">
        <f>VLOOKUP(BI9,X8:AF11,2,FALSE)</f>
        <v>2</v>
      </c>
      <c r="BK9" s="27">
        <f>VLOOKUP(BI9,X8:AF11,3,FALSE)</f>
        <v>1</v>
      </c>
      <c r="BL9" s="27">
        <f>VLOOKUP(BI9,X8:AF11,4,FALSE)</f>
        <v>0</v>
      </c>
      <c r="BM9" s="27">
        <f>VLOOKUP(BI9,X8:AF11,5,FALSE)</f>
        <v>1</v>
      </c>
      <c r="BN9" s="27">
        <f>VLOOKUP(BI9,X8:AF11,6,FALSE)</f>
        <v>16</v>
      </c>
      <c r="BO9" s="27">
        <f>VLOOKUP(BI9,X8:AF11,7,FALSE)</f>
        <v>7</v>
      </c>
      <c r="BP9" s="27">
        <f>VLOOKUP(BI9,X8:AF11,8,FALSE)</f>
        <v>9</v>
      </c>
      <c r="BQ9" s="27">
        <f>VLOOKUP(BI9,X8:AF11,9,FALSE)</f>
        <v>3</v>
      </c>
      <c r="BR9" s="1" t="str">
        <f>BI9</f>
        <v>CARCAVELOS</v>
      </c>
      <c r="BS9" s="1">
        <f>VLOOKUP(BR9,BI8:BQ11,9,FALSE)</f>
        <v>3</v>
      </c>
      <c r="BT9" s="1">
        <f>VLOOKUP(BR9,BI8:BQ11,8,FALSE)</f>
        <v>9</v>
      </c>
      <c r="BU9" s="28" t="str">
        <f>IF(AND(BS8=BS9,BT9&gt;BT8),BR8,BR9)</f>
        <v>CARCAVELOS</v>
      </c>
      <c r="BV9" s="29">
        <f>VLOOKUP(BU9,BI8:BQ11,9,FALSE)</f>
        <v>3</v>
      </c>
      <c r="BW9" s="29">
        <f>VLOOKUP(BU9,BI8:BQ11,8,FALSE)</f>
        <v>9</v>
      </c>
      <c r="BX9" s="29" t="str">
        <f>IF(AND(BV9=BV11,BW11&gt;BW9),BU11,BU9)</f>
        <v>CARCAVELOS</v>
      </c>
      <c r="BY9" s="1">
        <f>VLOOKUP(BX9,BI8:BQ11,9,FALSE)</f>
        <v>3</v>
      </c>
      <c r="BZ9" s="12">
        <f>VLOOKUP(BX9,BI8:BQ11,8,FALSE)</f>
        <v>9</v>
      </c>
      <c r="CA9" s="1" t="str">
        <f>IF(AND(BY9=BY10,BZ10&gt;BZ9),BX10,BX9)</f>
        <v>CARCAVELOS</v>
      </c>
      <c r="CB9" s="1">
        <f>VLOOKUP(CA9,BI8:BQ11,9,FALSE)</f>
        <v>3</v>
      </c>
      <c r="CC9" s="1">
        <f>VLOOKUP(CA9,BI8:BQ11,8,FALSE)</f>
        <v>9</v>
      </c>
      <c r="CD9" s="12">
        <f>VLOOKUP(CA9,BI8:BQ11,6,FALSE)</f>
        <v>16</v>
      </c>
      <c r="CE9" s="28" t="str">
        <f>IF(AND(CB8=CB9,CC8=CC9,CD9&gt;CD8),CA8,CA9)</f>
        <v>CARCAVELOS</v>
      </c>
      <c r="CF9" s="1">
        <f>VLOOKUP(CE9,BI8:BQ11,9,FALSE)</f>
        <v>3</v>
      </c>
      <c r="CG9" s="1">
        <f>VLOOKUP(CE9,BI8:BQ11,8,FALSE)</f>
        <v>9</v>
      </c>
      <c r="CH9" s="1">
        <f>VLOOKUP(CE9,BI8:BQ11,6,FALSE)</f>
        <v>16</v>
      </c>
      <c r="CI9" s="29" t="str">
        <f>IF(AND(CF9=CF11,CG9=CG11,CH11&gt;CH9),CE11,CE9)</f>
        <v>CARCAVELOS</v>
      </c>
      <c r="CJ9" s="1">
        <f>VLOOKUP(CI9,BI8:BQ11,9,FALSE)</f>
        <v>3</v>
      </c>
      <c r="CK9" s="1">
        <f>VLOOKUP(CI9,BI8:BQ11,8,FALSE)</f>
        <v>9</v>
      </c>
      <c r="CL9" s="1">
        <f>VLOOKUP(CI9,BI8:BQ11,6,FALSE)</f>
        <v>16</v>
      </c>
      <c r="CM9" s="29" t="str">
        <f>IF(AND(CJ9=CJ10,CK9=CK10,CL10&gt;CL9),CI10,CI9)</f>
        <v>CARCAVELOS</v>
      </c>
      <c r="CN9" s="1">
        <f>VLOOKUP(CM9,BI8:BQ11,9,FALSE)</f>
        <v>3</v>
      </c>
      <c r="CO9" s="1">
        <f>VLOOKUP(CM9,BI8:BQ11,8,FALSE)</f>
        <v>9</v>
      </c>
      <c r="CP9" s="1">
        <f>VLOOKUP(CM9,BI8:BQ11,6,FALSE)</f>
        <v>16</v>
      </c>
      <c r="CQ9" s="13" t="str">
        <f>CM9</f>
        <v>CARCAVELOS</v>
      </c>
      <c r="CR9" s="26">
        <f>VLOOKUP(CQ9,$X$8:$AF$11,2,FALSE)</f>
        <v>2</v>
      </c>
      <c r="CS9" s="27">
        <f>VLOOKUP(CQ9,$X$8:$AF$11,3,FALSE)</f>
        <v>1</v>
      </c>
      <c r="CT9" s="27">
        <f>VLOOKUP(CQ9,$X$8:$AF$11,4,FALSE)</f>
        <v>0</v>
      </c>
      <c r="CU9" s="27">
        <f>VLOOKUP(CQ9,$X$8:$AF$11,5,FALSE)</f>
        <v>1</v>
      </c>
      <c r="CV9" s="27">
        <f>VLOOKUP(CQ9,$X$8:$AF$11,6,FALSE)</f>
        <v>16</v>
      </c>
      <c r="CW9" s="27">
        <f>VLOOKUP(CQ9,$X$8:$AF$11,7,FALSE)</f>
        <v>7</v>
      </c>
      <c r="CX9" s="27">
        <f>VLOOKUP(CQ9,$X$8:$AF$11,8,FALSE)</f>
        <v>9</v>
      </c>
      <c r="CY9" s="27">
        <f>VLOOKUP(CQ9,$X$8:$AF$11,9,FALSE)</f>
        <v>3</v>
      </c>
      <c r="DA9" s="1" t="str">
        <f>IF(ISNA(VLOOKUP(CQ9,K$6:L$22,1,FALSE))=TRUE,CM11,VLOOKUP(CQ9,K$6:L$22,1,FALSE))</f>
        <v>CARCAVELOS</v>
      </c>
      <c r="DB9" s="1" t="str">
        <f>IF(ISNA(VLOOKUP(CQ9,K$6:L$22,2,FALSE))=TRUE,CM11,VLOOKUP(CQ9,K$6:L$22,2,FALSE))</f>
        <v>ALCOITÃO</v>
      </c>
      <c r="DD9" s="1" t="str">
        <f>IF(DD8=CM9,CM8,IF(AND(CR10=CR9,CY10=CY9,DA10=CM10,DB10=CM9),DA10,CM9))</f>
        <v>CARCAVELOS</v>
      </c>
      <c r="DE9" s="26">
        <f>VLOOKUP(DD9,$X$8:$AF$11,2,FALSE)</f>
        <v>2</v>
      </c>
      <c r="DF9" s="27">
        <f>VLOOKUP(DD9,$X$8:$AF$11,3,FALSE)</f>
        <v>1</v>
      </c>
      <c r="DG9" s="27">
        <f>VLOOKUP(DD9,$X$8:$AF$11,4,FALSE)</f>
        <v>0</v>
      </c>
      <c r="DH9" s="27">
        <f>VLOOKUP(DD9,$X$8:$AF$11,5,FALSE)</f>
        <v>1</v>
      </c>
      <c r="DI9" s="27">
        <f>VLOOKUP(DD9,$X$8:$AF$11,6,FALSE)</f>
        <v>16</v>
      </c>
      <c r="DJ9" s="27">
        <f>VLOOKUP(DD9,$X$8:$AF$11,7,FALSE)</f>
        <v>7</v>
      </c>
      <c r="DK9" s="27">
        <f>VLOOKUP(DD9,$X$8:$AF$11,8,FALSE)</f>
        <v>9</v>
      </c>
      <c r="DL9" s="27">
        <f>VLOOKUP(DD9,$X$8:$AF$11,9,FALSE)</f>
        <v>3</v>
      </c>
    </row>
    <row r="10" spans="2:116" ht="22.5" customHeight="1" x14ac:dyDescent="0.3">
      <c r="B10" s="182">
        <v>5</v>
      </c>
      <c r="C10" s="183">
        <v>46188</v>
      </c>
      <c r="D10" s="184">
        <v>0.80208333333333337</v>
      </c>
      <c r="E10" s="185" t="s">
        <v>90</v>
      </c>
      <c r="F10" s="186">
        <v>4</v>
      </c>
      <c r="G10" s="186">
        <v>3</v>
      </c>
      <c r="H10" s="187" t="s">
        <v>85</v>
      </c>
      <c r="I10" s="188" t="s">
        <v>80</v>
      </c>
      <c r="J10" s="189" t="s">
        <v>10</v>
      </c>
      <c r="K10" s="6" t="str">
        <f>IF(F10&lt;&gt;"",IF(F10&gt;G10,E10,IF(G10&gt;F10,H10,"Empate")),"")</f>
        <v>ESTORIL PRAIA</v>
      </c>
      <c r="L10" s="6" t="str">
        <f>IF(F10&lt;&gt;"",IF(F10&lt;G10,E10,IF(G10&lt;F10,H10,"Empate")),"")</f>
        <v>TORRE</v>
      </c>
      <c r="N10" s="209" t="s">
        <v>96</v>
      </c>
      <c r="O10" s="128">
        <f>SUM(P10:R10)</f>
        <v>2</v>
      </c>
      <c r="P10" s="129">
        <v>0</v>
      </c>
      <c r="Q10" s="129">
        <v>0</v>
      </c>
      <c r="R10" s="129">
        <v>2</v>
      </c>
      <c r="S10" s="129">
        <v>2</v>
      </c>
      <c r="T10" s="129">
        <v>11</v>
      </c>
      <c r="U10" s="129">
        <f>S10-T10</f>
        <v>-9</v>
      </c>
      <c r="V10" s="130">
        <v>0</v>
      </c>
      <c r="X10" s="14" t="s">
        <v>84</v>
      </c>
      <c r="Y10" s="15">
        <f>DCOUNT($E$5:$F$21,$F$5,$Z12:$Z13)+DCOUNT($G$5:$H$21,$G$5,$Z12:$Z13)</f>
        <v>2</v>
      </c>
      <c r="Z10" s="15">
        <f>COUNTIF($K$6:$K$27,Z13)</f>
        <v>1</v>
      </c>
      <c r="AA10" s="15">
        <f>Y10-Z10-AB10</f>
        <v>0</v>
      </c>
      <c r="AB10" s="15">
        <f>COUNTIF($L$6:$L$27,Z13)</f>
        <v>1</v>
      </c>
      <c r="AC10" s="15">
        <f>DSUM($E$5:$F$21,$F$5,$Z12:$Z13)+DSUM($G$5:$H$21,$G$5,$Z12:$Z13)</f>
        <v>16</v>
      </c>
      <c r="AD10" s="15">
        <f>DSUM($E$5:$G$21,$G$5,$Z12:$Z13)+DSUM($F$5:$H$21,$F$5,$Z12:$Z13)</f>
        <v>7</v>
      </c>
      <c r="AE10" s="15">
        <f>AC10-AD10</f>
        <v>9</v>
      </c>
      <c r="AF10" s="16">
        <f>Z10*3+AA10*1</f>
        <v>3</v>
      </c>
      <c r="AH10" s="31" t="str">
        <f>X10</f>
        <v>CARCAVELOS</v>
      </c>
      <c r="AI10" s="32">
        <f>AF10</f>
        <v>3</v>
      </c>
      <c r="AJ10" s="10" t="str">
        <f>AH10</f>
        <v>CARCAVELOS</v>
      </c>
      <c r="AK10" s="32">
        <f>VLOOKUP(AJ10,X8:AF11,9,FALSE)</f>
        <v>3</v>
      </c>
      <c r="AL10" s="30" t="str">
        <f>IF(AK10&lt;=AK8,AJ10,AJ8)</f>
        <v>CARCAVELOS</v>
      </c>
      <c r="AM10" s="32">
        <f>VLOOKUP(AL10,X8:AF11,9,FALSE)</f>
        <v>3</v>
      </c>
      <c r="AN10" s="10" t="str">
        <f>AL10</f>
        <v>CARCAVELOS</v>
      </c>
      <c r="AO10" s="32">
        <f>VLOOKUP(AN10,X8:AF11,9,FALSE)</f>
        <v>3</v>
      </c>
      <c r="AP10" s="30" t="str">
        <f>IF(AO10&lt;=AO9,AN10,AN9)</f>
        <v>ALCOITÃO</v>
      </c>
      <c r="AQ10" s="32">
        <f>VLOOKUP(AP10,X8:AF11,9,FALSE)</f>
        <v>0</v>
      </c>
      <c r="AR10" s="10" t="str">
        <f>AP10</f>
        <v>ALCOITÃO</v>
      </c>
      <c r="AS10" s="32">
        <f>VLOOKUP(AR10,X8:AF11,9,FALSE)</f>
        <v>0</v>
      </c>
      <c r="AT10" s="30" t="str">
        <f>IF(AS10&gt;=AS11,AR10,AR11)</f>
        <v>ALCOITÃO</v>
      </c>
      <c r="AU10" s="38">
        <f>VLOOKUP(AT10,X8:AF11,9,FALSE)</f>
        <v>0</v>
      </c>
      <c r="AV10" s="34" t="str">
        <f>AT10</f>
        <v>ALCOITÃO</v>
      </c>
      <c r="AW10" s="35">
        <f>AU10</f>
        <v>0</v>
      </c>
      <c r="AX10" s="32">
        <f>VLOOKUP(AV10,X8:AF11,8,FALSE)</f>
        <v>-32</v>
      </c>
      <c r="AY10" s="10" t="str">
        <f>AV10</f>
        <v>ALCOITÃO</v>
      </c>
      <c r="AZ10" s="32">
        <f>VLOOKUP(AY10,X8:AF11,9,FALSE)</f>
        <v>0</v>
      </c>
      <c r="BA10" s="32">
        <f>VLOOKUP(AY10,X8:AF11,8,FALSE)</f>
        <v>-32</v>
      </c>
      <c r="BB10" s="30" t="str">
        <f>IF(AND(AZ9=AZ10,BA10&gt;BA9),AY9,AY10)</f>
        <v>ALCOITÃO</v>
      </c>
      <c r="BC10" s="32">
        <f>VLOOKUP(BB10,X8:AF11,9,FALSE)</f>
        <v>0</v>
      </c>
      <c r="BD10" s="32">
        <f>VLOOKUP(BB10,X8:AF11,8,FALSE)</f>
        <v>-32</v>
      </c>
      <c r="BE10" s="30" t="str">
        <f>IF(AND(BC10=BC11,BD11&gt;BD10),BB11,BB10)</f>
        <v>TORRE</v>
      </c>
      <c r="BF10" s="36">
        <f>BC10</f>
        <v>0</v>
      </c>
      <c r="BG10" s="37" t="str">
        <f>BE10</f>
        <v>TORRE</v>
      </c>
      <c r="BI10" s="13" t="str">
        <f>BG10</f>
        <v>TORRE</v>
      </c>
      <c r="BJ10" s="26">
        <f>VLOOKUP(BI10,X8:AF11,2,FALSE)</f>
        <v>1</v>
      </c>
      <c r="BK10" s="27">
        <f>VLOOKUP(BI10,X8:AF11,3,FALSE)</f>
        <v>0</v>
      </c>
      <c r="BL10" s="27">
        <f>VLOOKUP(BI10,X8:AF11,4,FALSE)</f>
        <v>0</v>
      </c>
      <c r="BM10" s="27">
        <f>VLOOKUP(BI10,X8:AF11,5,FALSE)</f>
        <v>1</v>
      </c>
      <c r="BN10" s="27">
        <f>VLOOKUP(BI10,X8:AF11,6,FALSE)</f>
        <v>3</v>
      </c>
      <c r="BO10" s="27">
        <f>VLOOKUP(BI10,X8:AF11,7,FALSE)</f>
        <v>4</v>
      </c>
      <c r="BP10" s="27">
        <f>VLOOKUP(BI10,X8:AF11,8,FALSE)</f>
        <v>-1</v>
      </c>
      <c r="BQ10" s="27">
        <f>VLOOKUP(BI10,X8:AF11,9,FALSE)</f>
        <v>0</v>
      </c>
      <c r="BR10" s="1" t="str">
        <f>BI10</f>
        <v>TORRE</v>
      </c>
      <c r="BS10" s="1">
        <f>VLOOKUP(BR10,BI8:BQ11,9,FALSE)</f>
        <v>0</v>
      </c>
      <c r="BT10" s="1">
        <f>VLOOKUP(BR10,BI8:BQ11,8,FALSE)</f>
        <v>-1</v>
      </c>
      <c r="BU10" s="29" t="str">
        <f>IF(AND(BS10=BS11,BT11&gt;BT10),BR11,BR10)</f>
        <v>TORRE</v>
      </c>
      <c r="BV10" s="29">
        <f>VLOOKUP(BU10,BI8:BQ11,9,FALSE)</f>
        <v>0</v>
      </c>
      <c r="BW10" s="29">
        <f>VLOOKUP(BU10,BI8:BQ11,8,FALSE)</f>
        <v>-1</v>
      </c>
      <c r="BX10" s="28" t="str">
        <f>IF(AND(BV8=BV10,BW10&gt;BW8),BU8,BU10)</f>
        <v>TORRE</v>
      </c>
      <c r="BY10" s="1">
        <f>VLOOKUP(BX10,BI8:BQ11,9,FALSE)</f>
        <v>0</v>
      </c>
      <c r="BZ10" s="12">
        <f>VLOOKUP(BX10,BI8:BQ11,8,FALSE)</f>
        <v>-1</v>
      </c>
      <c r="CA10" s="1" t="str">
        <f>IF(AND(BY9=BY10,BZ10&gt;BZ9),BX9,BX10)</f>
        <v>TORRE</v>
      </c>
      <c r="CB10" s="1">
        <f>VLOOKUP(CA10,BI8:BQ11,9,FALSE)</f>
        <v>0</v>
      </c>
      <c r="CC10" s="1">
        <f>VLOOKUP(CA10,BI8:BQ11,8,FALSE)</f>
        <v>-1</v>
      </c>
      <c r="CD10" s="12">
        <f>VLOOKUP(CA10,BI8:BQ11,6,FALSE)</f>
        <v>3</v>
      </c>
      <c r="CE10" s="29" t="str">
        <f>IF(AND(CB10=CB11,CC10=CC11,CD11&gt;CD10),CA11,CA10)</f>
        <v>TORRE</v>
      </c>
      <c r="CF10" s="1">
        <f>VLOOKUP(CE10,BI8:BQ11,9,FALSE)</f>
        <v>0</v>
      </c>
      <c r="CG10" s="1">
        <f>VLOOKUP(CE10,BI8:BQ11,8,FALSE)</f>
        <v>-1</v>
      </c>
      <c r="CH10" s="1">
        <f>VLOOKUP(CE10,BI8:BQ11,6,FALSE)</f>
        <v>3</v>
      </c>
      <c r="CI10" s="28" t="str">
        <f>IF(AND(CF8=CF10,CG8=CG10,CH10&gt;CH8),CE8,CE10)</f>
        <v>TORRE</v>
      </c>
      <c r="CJ10" s="1">
        <f>VLOOKUP(CI10,BI8:BQ11,9,FALSE)</f>
        <v>0</v>
      </c>
      <c r="CK10" s="1">
        <f>VLOOKUP(CI10,BI8:BQ11,8,FALSE)</f>
        <v>-1</v>
      </c>
      <c r="CL10" s="1">
        <f>VLOOKUP(CI10,BI8:BQ11,6,FALSE)</f>
        <v>3</v>
      </c>
      <c r="CM10" s="29" t="str">
        <f>IF(AND(CJ9=CJ10,CK9=CK10,CL10&gt;CL9),CI9,CI10)</f>
        <v>TORRE</v>
      </c>
      <c r="CN10" s="1">
        <f>VLOOKUP(CM10,BI8:BQ11,9,FALSE)</f>
        <v>0</v>
      </c>
      <c r="CO10" s="1">
        <f>VLOOKUP(CM10,BI8:BQ11,8,FALSE)</f>
        <v>-1</v>
      </c>
      <c r="CP10" s="1">
        <f>VLOOKUP(CM10,BI8:BQ11,6,FALSE)</f>
        <v>3</v>
      </c>
      <c r="CQ10" s="13" t="str">
        <f>CM10</f>
        <v>TORRE</v>
      </c>
      <c r="CR10" s="26">
        <f>VLOOKUP(CQ10,$X$8:$AF$11,2,FALSE)</f>
        <v>1</v>
      </c>
      <c r="CS10" s="27">
        <f>VLOOKUP(CQ10,$X$8:$AF$11,3,FALSE)</f>
        <v>0</v>
      </c>
      <c r="CT10" s="27">
        <f>VLOOKUP(CQ10,$X$8:$AF$11,4,FALSE)</f>
        <v>0</v>
      </c>
      <c r="CU10" s="27">
        <f>VLOOKUP(CQ10,$X$8:$AF$11,5,FALSE)</f>
        <v>1</v>
      </c>
      <c r="CV10" s="27">
        <f>VLOOKUP(CQ10,$X$8:$AF$11,6,FALSE)</f>
        <v>3</v>
      </c>
      <c r="CW10" s="27">
        <f>VLOOKUP(CQ10,$X$8:$AF$11,7,FALSE)</f>
        <v>4</v>
      </c>
      <c r="CX10" s="27">
        <f>VLOOKUP(CQ10,$X$8:$AF$11,8,FALSE)</f>
        <v>-1</v>
      </c>
      <c r="CY10" s="27">
        <f>VLOOKUP(CQ10,$X$8:$AF$11,9,FALSE)</f>
        <v>0</v>
      </c>
      <c r="DA10" s="1" t="str">
        <f>IF(ISNA(VLOOKUP(CQ10,K$6:L$22,1,FALSE))=TRUE,CM11,VLOOKUP(CQ10,K$6:L$22,1,FALSE))</f>
        <v>ALCOITÃO</v>
      </c>
      <c r="DB10" s="1" t="str">
        <f>IF(ISNA(VLOOKUP(CQ10,K$6:L$22,2,FALSE))=TRUE,CM11,VLOOKUP(CQ10,K$6:L$22,2,FALSE))</f>
        <v>ALCOITÃO</v>
      </c>
      <c r="DD10" s="1" t="str">
        <f>IF(DD9=CM10,CM9,IF(AND(CR11=CR10,CY11=CY10,DA11=CM11,DB11=CM10),DA11,CM10))</f>
        <v>TORRE</v>
      </c>
      <c r="DE10" s="26">
        <f>VLOOKUP(DD10,$X$8:$AF$11,2,FALSE)</f>
        <v>1</v>
      </c>
      <c r="DF10" s="27">
        <f>VLOOKUP(DD10,$X$8:$AF$11,3,FALSE)</f>
        <v>0</v>
      </c>
      <c r="DG10" s="27">
        <f>VLOOKUP(DD10,$X$8:$AF$11,4,FALSE)</f>
        <v>0</v>
      </c>
      <c r="DH10" s="27">
        <f>VLOOKUP(DD10,$X$8:$AF$11,5,FALSE)</f>
        <v>1</v>
      </c>
      <c r="DI10" s="27">
        <f>VLOOKUP(DD10,$X$8:$AF$11,6,FALSE)</f>
        <v>3</v>
      </c>
      <c r="DJ10" s="27">
        <f>VLOOKUP(DD10,$X$8:$AF$11,7,FALSE)</f>
        <v>4</v>
      </c>
      <c r="DK10" s="27">
        <f>VLOOKUP(DD10,$X$8:$AF$11,8,FALSE)</f>
        <v>-1</v>
      </c>
      <c r="DL10" s="27">
        <f>VLOOKUP(DD10,$X$8:$AF$11,9,FALSE)</f>
        <v>0</v>
      </c>
    </row>
    <row r="11" spans="2:116" ht="22.5" customHeight="1" x14ac:dyDescent="0.3">
      <c r="B11" s="92">
        <v>6</v>
      </c>
      <c r="C11" s="80">
        <v>46189</v>
      </c>
      <c r="D11" s="81">
        <v>0.80208333333333337</v>
      </c>
      <c r="E11" s="132" t="str">
        <f>X13</f>
        <v>SL BENFICA</v>
      </c>
      <c r="F11" s="190">
        <v>14</v>
      </c>
      <c r="G11" s="190">
        <v>1</v>
      </c>
      <c r="H11" s="131" t="s">
        <v>109</v>
      </c>
      <c r="I11" s="148" t="s">
        <v>79</v>
      </c>
      <c r="J11" s="82" t="s">
        <v>8</v>
      </c>
      <c r="K11" s="6" t="e">
        <f>IF(#REF!&lt;&gt;"",IF(#REF!&gt;#REF!,#REF!,IF(#REF!&gt;#REF!,#REF!,"Empate")),"")</f>
        <v>#REF!</v>
      </c>
      <c r="L11" s="6" t="e">
        <f>IF(#REF!&lt;&gt;"",IF(#REF!&lt;#REF!,#REF!,IF(#REF!&lt;#REF!,#REF!,"Empate")),"")</f>
        <v>#REF!</v>
      </c>
      <c r="O11" s="60"/>
      <c r="P11" s="60"/>
      <c r="Q11" s="60"/>
      <c r="R11" s="60"/>
      <c r="S11" s="60"/>
      <c r="T11" s="60"/>
      <c r="U11" s="60"/>
      <c r="V11" s="60"/>
      <c r="X11" s="4" t="s">
        <v>85</v>
      </c>
      <c r="Y11" s="39">
        <f>DCOUNT($E$5:$F$21,$F$5,$AA12:$AA13)+DCOUNT($G$5:$H$21,$G$5,$AA12:$AA13)</f>
        <v>1</v>
      </c>
      <c r="Z11" s="39">
        <f>COUNTIF($K$6:$K$27,AA13)</f>
        <v>0</v>
      </c>
      <c r="AA11" s="39">
        <f>Y11-Z11-AB11</f>
        <v>0</v>
      </c>
      <c r="AB11" s="39">
        <f>COUNTIF($L$6:$L$27,AA13)</f>
        <v>1</v>
      </c>
      <c r="AC11" s="39">
        <f>DSUM($E$5:$F$21,$F$5,$AA12:$AA13)+DSUM($G$5:$H$21,$G$5,$AA12:$AA13)</f>
        <v>3</v>
      </c>
      <c r="AD11" s="39">
        <f>DSUM($E$5:$G$21,$G$5,$AA12:$AA13)+DSUM($F$5:$H$21,$F$5,$AA12:$AA13)</f>
        <v>4</v>
      </c>
      <c r="AE11" s="39">
        <f>AC11-AD11</f>
        <v>-1</v>
      </c>
      <c r="AF11" s="40">
        <f>Z11*3+AA11*1</f>
        <v>0</v>
      </c>
      <c r="AH11" s="41" t="str">
        <f>X11</f>
        <v>TORRE</v>
      </c>
      <c r="AI11" s="42">
        <f>AF11</f>
        <v>0</v>
      </c>
      <c r="AJ11" s="43" t="str">
        <f>AH11</f>
        <v>TORRE</v>
      </c>
      <c r="AK11" s="42">
        <f>VLOOKUP(AJ11,X8:AF11,9,FALSE)</f>
        <v>0</v>
      </c>
      <c r="AL11" s="43" t="str">
        <f>AJ11</f>
        <v>TORRE</v>
      </c>
      <c r="AM11" s="42">
        <f>VLOOKUP(AL11,X8:AF11,9,FALSE)</f>
        <v>0</v>
      </c>
      <c r="AN11" s="44" t="str">
        <f>IF(AM11&lt;=AM8,AL11,AL8)</f>
        <v>TORRE</v>
      </c>
      <c r="AO11" s="42">
        <f>VLOOKUP(AN11,X8:AF11,9,FALSE)</f>
        <v>0</v>
      </c>
      <c r="AP11" s="43" t="str">
        <f>AN11</f>
        <v>TORRE</v>
      </c>
      <c r="AQ11" s="42">
        <f>VLOOKUP(AP11,X8:AF11,9,FALSE)</f>
        <v>0</v>
      </c>
      <c r="AR11" s="44" t="str">
        <f>IF(AQ11&lt;=AQ9,AP11,AP9)</f>
        <v>TORRE</v>
      </c>
      <c r="AS11" s="42">
        <f>VLOOKUP(AR11,X8:AF11,9,FALSE)</f>
        <v>0</v>
      </c>
      <c r="AT11" s="44" t="str">
        <f>IF(AS11&lt;=AS10,AR11,AR10)</f>
        <v>TORRE</v>
      </c>
      <c r="AU11" s="45">
        <f>VLOOKUP(AT11,X8:AF11,9,FALSE)</f>
        <v>0</v>
      </c>
      <c r="AV11" s="46" t="str">
        <f>AT11</f>
        <v>TORRE</v>
      </c>
      <c r="AW11" s="47">
        <f>AU11</f>
        <v>0</v>
      </c>
      <c r="AX11" s="42">
        <f>VLOOKUP(AV11,X8:AF11,8,FALSE)</f>
        <v>-1</v>
      </c>
      <c r="AY11" s="43" t="str">
        <f>AV11</f>
        <v>TORRE</v>
      </c>
      <c r="AZ11" s="42">
        <f>VLOOKUP(AY11,X8:AF11,9,FALSE)</f>
        <v>0</v>
      </c>
      <c r="BA11" s="42">
        <f>VLOOKUP(AY11,X8:AF11,8,FALSE)</f>
        <v>-1</v>
      </c>
      <c r="BB11" s="43" t="str">
        <f>AY11</f>
        <v>TORRE</v>
      </c>
      <c r="BC11" s="42">
        <f>VLOOKUP(BB11,X8:AF11,9,FALSE)</f>
        <v>0</v>
      </c>
      <c r="BD11" s="42">
        <f>VLOOKUP(BB11,X8:AF11,8,FALSE)</f>
        <v>-1</v>
      </c>
      <c r="BE11" s="44" t="str">
        <f>IF(AND(BC10=BC11,BD11&gt;BD10),BB10,BB11)</f>
        <v>ALCOITÃO</v>
      </c>
      <c r="BF11" s="48">
        <f>VLOOKUP(BE11,X8:AF11,9,FALSE)</f>
        <v>0</v>
      </c>
      <c r="BG11" s="49" t="str">
        <f>BE11</f>
        <v>ALCOITÃO</v>
      </c>
      <c r="BI11" s="13" t="str">
        <f>BG11</f>
        <v>ALCOITÃO</v>
      </c>
      <c r="BJ11" s="26">
        <f>VLOOKUP(BI11,X8:AF11,2,FALSE)</f>
        <v>2</v>
      </c>
      <c r="BK11" s="27">
        <f>VLOOKUP(BI11,X8:AF11,3,FALSE)</f>
        <v>0</v>
      </c>
      <c r="BL11" s="27">
        <f>VLOOKUP(BI11,X8:AF11,4,FALSE)</f>
        <v>0</v>
      </c>
      <c r="BM11" s="27">
        <f>VLOOKUP(BI11,X8:AF11,5,FALSE)</f>
        <v>2</v>
      </c>
      <c r="BN11" s="27">
        <f>VLOOKUP(BI11,X8:AF11,6,FALSE)</f>
        <v>1</v>
      </c>
      <c r="BO11" s="27">
        <f>VLOOKUP(BI11,X8:AF11,7,FALSE)</f>
        <v>33</v>
      </c>
      <c r="BP11" s="27">
        <f>VLOOKUP(BI11,X8:AF11,8,FALSE)</f>
        <v>-32</v>
      </c>
      <c r="BQ11" s="27">
        <f>VLOOKUP(BI11,X8:AF11,9,FALSE)</f>
        <v>0</v>
      </c>
      <c r="BR11" s="1" t="str">
        <f>BI11</f>
        <v>ALCOITÃO</v>
      </c>
      <c r="BS11" s="1">
        <f>VLOOKUP(BR11,BI8:BQ11,9,FALSE)</f>
        <v>0</v>
      </c>
      <c r="BT11" s="1">
        <f>VLOOKUP(BR11,BI8:BQ11,8,FALSE)</f>
        <v>-32</v>
      </c>
      <c r="BU11" s="29" t="str">
        <f>IF(AND(BS10=BS11,BT11&gt;BT10),BR10,BR11)</f>
        <v>ALCOITÃO</v>
      </c>
      <c r="BV11" s="29">
        <f>VLOOKUP(BU11,BI8:BQ11,9,FALSE)</f>
        <v>0</v>
      </c>
      <c r="BW11" s="29">
        <f>VLOOKUP(BU11,BI8:BQ11,8,FALSE)</f>
        <v>-32</v>
      </c>
      <c r="BX11" s="29" t="str">
        <f>IF(AND(BV9=BV11,BW11&gt;BW9),BU9,BU11)</f>
        <v>ALCOITÃO</v>
      </c>
      <c r="BY11" s="1">
        <f>VLOOKUP(BX11,BI8:BQ11,9,FALSE)</f>
        <v>0</v>
      </c>
      <c r="BZ11" s="12">
        <f>VLOOKUP(BX11,BI8:BQ11,8,FALSE)</f>
        <v>-32</v>
      </c>
      <c r="CA11" s="30" t="str">
        <f>IF(AND(BY8=BY11,BZ11&gt;BZ8),BX8,BX11)</f>
        <v>ALCOITÃO</v>
      </c>
      <c r="CB11" s="1">
        <f>VLOOKUP(CA11,BI8:BQ11,9,FALSE)</f>
        <v>0</v>
      </c>
      <c r="CC11" s="1">
        <f>VLOOKUP(CA11,BI8:BQ11,8,FALSE)</f>
        <v>-32</v>
      </c>
      <c r="CD11" s="12">
        <f>VLOOKUP(CA11,BI8:BQ11,6,FALSE)</f>
        <v>1</v>
      </c>
      <c r="CE11" s="29" t="str">
        <f>IF(AND(CB10=CB11,CC10=CC11,CD11&gt;CD10),CA10,CA11)</f>
        <v>ALCOITÃO</v>
      </c>
      <c r="CF11" s="1">
        <f>VLOOKUP(CE11,BI8:BQ11,9,FALSE)</f>
        <v>0</v>
      </c>
      <c r="CG11" s="1">
        <f>VLOOKUP(CE11,BI8:BQ11,8,FALSE)</f>
        <v>-32</v>
      </c>
      <c r="CH11" s="1">
        <f>VLOOKUP(CE11,BI8:BQ11,6,FALSE)</f>
        <v>1</v>
      </c>
      <c r="CI11" s="29" t="str">
        <f>IF(AND(CF9=CF11,CG9=CG11,CH11&gt;CH9),CE9,CE11)</f>
        <v>ALCOITÃO</v>
      </c>
      <c r="CJ11" s="1">
        <f>VLOOKUP(CI11,BI8:BQ11,9,FALSE)</f>
        <v>0</v>
      </c>
      <c r="CK11" s="1">
        <f>VLOOKUP(CI11,BI8:BQ11,8,FALSE)</f>
        <v>-32</v>
      </c>
      <c r="CL11" s="1">
        <f>VLOOKUP(CI11,BI8:BQ11,6,FALSE)</f>
        <v>1</v>
      </c>
      <c r="CM11" s="28" t="str">
        <f>IF(AND(CJ8=CJ11,CK8=CK11,CL11&gt;CL8),CI8,CI11)</f>
        <v>ALCOITÃO</v>
      </c>
      <c r="CN11" s="1">
        <f>VLOOKUP(CM11,BI8:BQ11,9,FALSE)</f>
        <v>0</v>
      </c>
      <c r="CO11" s="1">
        <f>VLOOKUP(CM11,BI8:BQ11,8,FALSE)</f>
        <v>-32</v>
      </c>
      <c r="CP11" s="1">
        <f>VLOOKUP(CM11,BI8:BQ11,6,FALSE)</f>
        <v>1</v>
      </c>
      <c r="CQ11" s="13" t="str">
        <f>CM11</f>
        <v>ALCOITÃO</v>
      </c>
      <c r="CR11" s="26">
        <f>VLOOKUP(CQ11,$X$8:$AF$11,2,FALSE)</f>
        <v>2</v>
      </c>
      <c r="CS11" s="27">
        <f>VLOOKUP(CQ11,$X$8:$AF$11,3,FALSE)</f>
        <v>0</v>
      </c>
      <c r="CT11" s="27">
        <f>VLOOKUP(CQ11,$X$8:$AF$11,4,FALSE)</f>
        <v>0</v>
      </c>
      <c r="CU11" s="27">
        <f>VLOOKUP(CQ11,$X$8:$AF$11,5,FALSE)</f>
        <v>2</v>
      </c>
      <c r="CV11" s="27">
        <f>VLOOKUP(CQ11,$X$8:$AF$11,6,FALSE)</f>
        <v>1</v>
      </c>
      <c r="CW11" s="27">
        <f>VLOOKUP(CQ11,$X$8:$AF$11,7,FALSE)</f>
        <v>33</v>
      </c>
      <c r="CX11" s="27">
        <f>VLOOKUP(CQ11,$X$8:$AF$11,8,FALSE)</f>
        <v>-32</v>
      </c>
      <c r="CY11" s="27">
        <f>VLOOKUP(CQ11,$X$8:$AF$11,9,FALSE)</f>
        <v>0</v>
      </c>
      <c r="DA11" s="1" t="str">
        <f>IF(ISNA(VLOOKUP(CQ11,K$6:L$22,1,FALSE))=TRUE,CM11,VLOOKUP(CQ11,K$6:L$22,1,FALSE))</f>
        <v>ALCOITÃO</v>
      </c>
      <c r="DB11" s="1" t="str">
        <f>IF(ISNA(VLOOKUP(CQ11,K$6:L$22,2,FALSE))=TRUE,CM11,VLOOKUP(CQ11,K$6:L$22,2,FALSE))</f>
        <v>ALCOITÃO</v>
      </c>
      <c r="DD11" s="1" t="str">
        <f>IF(DD10=CM11,CM10,IF(AND(CR12=CR11,CY12=CY11,DA12=CM12,DB12=CM11),DA12,CM11))</f>
        <v>ALCOITÃO</v>
      </c>
      <c r="DE11" s="26">
        <f>VLOOKUP(DD11,$X$8:$AF$11,2,FALSE)</f>
        <v>2</v>
      </c>
      <c r="DF11" s="27">
        <f>VLOOKUP(DD11,$X$8:$AF$11,3,FALSE)</f>
        <v>0</v>
      </c>
      <c r="DG11" s="27">
        <f>VLOOKUP(DD11,$X$8:$AF$11,4,FALSE)</f>
        <v>0</v>
      </c>
      <c r="DH11" s="27">
        <f>VLOOKUP(DD11,$X$8:$AF$11,5,FALSE)</f>
        <v>2</v>
      </c>
      <c r="DI11" s="27">
        <f>VLOOKUP(DD11,$X$8:$AF$11,6,FALSE)</f>
        <v>1</v>
      </c>
      <c r="DJ11" s="27">
        <f>VLOOKUP(DD11,$X$8:$AF$11,7,FALSE)</f>
        <v>33</v>
      </c>
      <c r="DK11" s="27">
        <f>VLOOKUP(DD11,$X$8:$AF$11,8,FALSE)</f>
        <v>-32</v>
      </c>
      <c r="DL11" s="27">
        <f>VLOOKUP(DD11,$X$8:$AF$11,9,FALSE)</f>
        <v>0</v>
      </c>
    </row>
    <row r="12" spans="2:116" ht="22.5" customHeight="1" x14ac:dyDescent="0.3">
      <c r="B12" s="93">
        <v>7</v>
      </c>
      <c r="C12" s="83">
        <v>46189</v>
      </c>
      <c r="D12" s="84">
        <v>0.80208333333333337</v>
      </c>
      <c r="E12" s="133" t="s">
        <v>91</v>
      </c>
      <c r="F12" s="3">
        <v>2</v>
      </c>
      <c r="G12" s="3">
        <v>1</v>
      </c>
      <c r="H12" s="134" t="s">
        <v>96</v>
      </c>
      <c r="I12" s="149" t="s">
        <v>100</v>
      </c>
      <c r="J12" s="85" t="s">
        <v>8</v>
      </c>
      <c r="K12" s="6" t="e">
        <f>IF(#REF!&lt;&gt;"",IF(#REF!&gt;#REF!,#REF!,IF(#REF!&gt;#REF!,#REF!,"Empate")),"")</f>
        <v>#REF!</v>
      </c>
      <c r="L12" s="6" t="e">
        <f>IF(#REF!&lt;&gt;"",IF(#REF!&lt;#REF!,#REF!,IF(#REF!&lt;#REF!,#REF!,"Empate")),"")</f>
        <v>#REF!</v>
      </c>
      <c r="N12" s="96" t="s">
        <v>9</v>
      </c>
      <c r="O12" s="56" t="s">
        <v>17</v>
      </c>
      <c r="P12" s="57" t="s">
        <v>18</v>
      </c>
      <c r="Q12" s="57" t="s">
        <v>12</v>
      </c>
      <c r="R12" s="57" t="s">
        <v>11</v>
      </c>
      <c r="S12" s="57" t="s">
        <v>3</v>
      </c>
      <c r="T12" s="57" t="s">
        <v>4</v>
      </c>
      <c r="U12" s="57" t="s">
        <v>19</v>
      </c>
      <c r="V12" s="58" t="s">
        <v>20</v>
      </c>
      <c r="X12" s="50" t="s">
        <v>73</v>
      </c>
      <c r="Y12" s="50" t="s">
        <v>73</v>
      </c>
      <c r="Z12" s="50" t="s">
        <v>73</v>
      </c>
      <c r="AA12" s="50" t="s">
        <v>73</v>
      </c>
      <c r="AB12" s="15"/>
      <c r="AC12" s="50"/>
      <c r="AD12" s="50"/>
      <c r="AE12" s="50"/>
      <c r="AF12" s="15"/>
    </row>
    <row r="13" spans="2:116" ht="22.5" customHeight="1" x14ac:dyDescent="0.3">
      <c r="B13" s="93">
        <v>8</v>
      </c>
      <c r="C13" s="86">
        <v>46189</v>
      </c>
      <c r="D13" s="87">
        <v>0.80208333333333337</v>
      </c>
      <c r="E13" s="135" t="s">
        <v>94</v>
      </c>
      <c r="F13" s="3">
        <v>6</v>
      </c>
      <c r="G13" s="3">
        <v>4</v>
      </c>
      <c r="H13" s="136" t="s">
        <v>84</v>
      </c>
      <c r="I13" s="150" t="s">
        <v>64</v>
      </c>
      <c r="J13" s="88" t="s">
        <v>9</v>
      </c>
      <c r="K13" s="6" t="e">
        <f>IF(#REF!&lt;&gt;"",IF(#REF!&gt;#REF!,#REF!,IF(#REF!&gt;#REF!,#REF!,"Empate")),"")</f>
        <v>#REF!</v>
      </c>
      <c r="L13" s="6" t="e">
        <f>IF(#REF!&lt;&gt;"",IF(#REF!&lt;#REF!,#REF!,IF(#REF!&lt;#REF!,#REF!,"Empate")),"")</f>
        <v>#REF!</v>
      </c>
      <c r="N13" s="141" t="s">
        <v>87</v>
      </c>
      <c r="O13" s="122">
        <f>SUM(P13:R13)</f>
        <v>2</v>
      </c>
      <c r="P13" s="123">
        <v>2</v>
      </c>
      <c r="Q13" s="123">
        <v>0</v>
      </c>
      <c r="R13" s="123">
        <v>0</v>
      </c>
      <c r="S13" s="123">
        <v>28</v>
      </c>
      <c r="T13" s="123">
        <v>0</v>
      </c>
      <c r="U13" s="123">
        <f>S13-T13</f>
        <v>28</v>
      </c>
      <c r="V13" s="124">
        <v>6</v>
      </c>
      <c r="X13" s="15" t="s">
        <v>82</v>
      </c>
      <c r="Y13" s="15" t="s">
        <v>83</v>
      </c>
      <c r="Z13" s="15" t="s">
        <v>84</v>
      </c>
      <c r="AA13" s="15" t="s">
        <v>85</v>
      </c>
      <c r="AB13" s="15"/>
      <c r="AC13" s="15"/>
      <c r="AD13" s="15"/>
      <c r="AE13" s="15"/>
      <c r="AF13" s="15"/>
    </row>
    <row r="14" spans="2:116" ht="22.5" customHeight="1" x14ac:dyDescent="0.2">
      <c r="B14" s="93">
        <v>9</v>
      </c>
      <c r="C14" s="86">
        <v>46189</v>
      </c>
      <c r="D14" s="87">
        <v>0.80208333333333337</v>
      </c>
      <c r="E14" s="135" t="s">
        <v>87</v>
      </c>
      <c r="F14" s="3">
        <v>21</v>
      </c>
      <c r="G14" s="3">
        <v>0</v>
      </c>
      <c r="H14" s="135" t="s">
        <v>83</v>
      </c>
      <c r="I14" s="150" t="s">
        <v>99</v>
      </c>
      <c r="J14" s="88" t="s">
        <v>9</v>
      </c>
      <c r="K14" s="6" t="e">
        <f>IF(#REF!&lt;&gt;"",IF(#REF!&gt;#REF!,#REF!,IF(#REF!&gt;#REF!,#REF!,"Empate")),"")</f>
        <v>#REF!</v>
      </c>
      <c r="L14" s="6" t="e">
        <f>IF(#REF!&lt;&gt;"",IF(#REF!&lt;#REF!,#REF!,IF(#REF!&lt;#REF!,#REF!,"Empate")),"")</f>
        <v>#REF!</v>
      </c>
      <c r="N14" s="142" t="s">
        <v>84</v>
      </c>
      <c r="O14" s="125">
        <f>SUM(P14:R14)</f>
        <v>2</v>
      </c>
      <c r="P14" s="126">
        <v>1</v>
      </c>
      <c r="Q14" s="126">
        <v>0</v>
      </c>
      <c r="R14" s="126">
        <v>1</v>
      </c>
      <c r="S14" s="126">
        <v>16</v>
      </c>
      <c r="T14" s="126">
        <v>7</v>
      </c>
      <c r="U14" s="126">
        <f>S14-T14</f>
        <v>9</v>
      </c>
      <c r="V14" s="127">
        <v>3</v>
      </c>
      <c r="X14" s="7"/>
      <c r="Y14" s="8" t="s">
        <v>17</v>
      </c>
      <c r="Z14" s="8" t="s">
        <v>18</v>
      </c>
      <c r="AA14" s="8" t="s">
        <v>12</v>
      </c>
      <c r="AB14" s="8" t="s">
        <v>11</v>
      </c>
      <c r="AC14" s="8" t="s">
        <v>3</v>
      </c>
      <c r="AD14" s="8" t="s">
        <v>4</v>
      </c>
      <c r="AE14" s="8" t="s">
        <v>19</v>
      </c>
      <c r="AF14" s="9" t="s">
        <v>20</v>
      </c>
      <c r="BI14" s="10"/>
      <c r="BJ14" s="11" t="s">
        <v>17</v>
      </c>
      <c r="BK14" s="11" t="s">
        <v>18</v>
      </c>
      <c r="BL14" s="11" t="s">
        <v>12</v>
      </c>
      <c r="BM14" s="11" t="s">
        <v>11</v>
      </c>
      <c r="BN14" s="11" t="s">
        <v>3</v>
      </c>
      <c r="BO14" s="11" t="s">
        <v>4</v>
      </c>
      <c r="BP14" s="11" t="s">
        <v>19</v>
      </c>
      <c r="BQ14" s="11" t="s">
        <v>20</v>
      </c>
      <c r="BR14" s="12"/>
      <c r="BS14" s="12"/>
      <c r="BT14" s="12"/>
      <c r="BU14" s="12"/>
      <c r="BV14" s="12"/>
      <c r="BW14" s="12"/>
      <c r="BX14" s="12"/>
      <c r="BY14" s="13"/>
      <c r="BZ14" s="13"/>
      <c r="CQ14" s="10"/>
      <c r="CR14" s="11" t="s">
        <v>17</v>
      </c>
      <c r="CS14" s="11" t="s">
        <v>18</v>
      </c>
      <c r="CT14" s="11" t="s">
        <v>12</v>
      </c>
      <c r="CU14" s="11" t="s">
        <v>11</v>
      </c>
      <c r="CV14" s="11" t="s">
        <v>3</v>
      </c>
      <c r="CW14" s="11" t="s">
        <v>4</v>
      </c>
      <c r="CX14" s="11" t="s">
        <v>19</v>
      </c>
      <c r="CY14" s="11" t="s">
        <v>20</v>
      </c>
      <c r="DE14" s="11" t="s">
        <v>17</v>
      </c>
      <c r="DF14" s="11" t="s">
        <v>18</v>
      </c>
      <c r="DG14" s="11" t="s">
        <v>12</v>
      </c>
      <c r="DH14" s="11" t="s">
        <v>11</v>
      </c>
      <c r="DI14" s="11" t="s">
        <v>3</v>
      </c>
      <c r="DJ14" s="11" t="s">
        <v>4</v>
      </c>
      <c r="DK14" s="11" t="s">
        <v>19</v>
      </c>
      <c r="DL14" s="11" t="s">
        <v>20</v>
      </c>
    </row>
    <row r="15" spans="2:116" ht="22.5" customHeight="1" x14ac:dyDescent="0.3">
      <c r="B15" s="165">
        <v>10</v>
      </c>
      <c r="C15" s="180">
        <v>46189</v>
      </c>
      <c r="D15" s="176">
        <v>0.80208333333333337</v>
      </c>
      <c r="E15" s="177" t="s">
        <v>90</v>
      </c>
      <c r="F15" s="166">
        <v>21</v>
      </c>
      <c r="G15" s="166">
        <v>0</v>
      </c>
      <c r="H15" s="177" t="s">
        <v>92</v>
      </c>
      <c r="I15" s="178" t="s">
        <v>102</v>
      </c>
      <c r="J15" s="179" t="s">
        <v>10</v>
      </c>
      <c r="K15" s="6" t="e">
        <f>IF(#REF!&lt;&gt;"",IF(#REF!&gt;#REF!,#REF!,IF(#REF!&gt;#REF!,#REF!,"Empate")),"")</f>
        <v>#REF!</v>
      </c>
      <c r="L15" s="6" t="e">
        <f>IF(#REF!&lt;&gt;"",IF(#REF!&lt;#REF!,#REF!,IF(#REF!&lt;#REF!,#REF!,"Empate")),"")</f>
        <v>#REF!</v>
      </c>
      <c r="N15" s="142" t="s">
        <v>126</v>
      </c>
      <c r="O15" s="125">
        <f>SUM(P15:R15)</f>
        <v>2</v>
      </c>
      <c r="P15" s="126">
        <v>1</v>
      </c>
      <c r="Q15" s="126">
        <v>0</v>
      </c>
      <c r="R15" s="126">
        <v>1</v>
      </c>
      <c r="S15" s="126">
        <v>6</v>
      </c>
      <c r="T15" s="126">
        <v>11</v>
      </c>
      <c r="U15" s="126">
        <f>S15-T15</f>
        <v>-5</v>
      </c>
      <c r="V15" s="127">
        <v>3</v>
      </c>
      <c r="X15" s="14" t="s">
        <v>86</v>
      </c>
      <c r="Y15" s="15">
        <f>DCOUNT($E$5:$F$21,$F$5,$X19:$X20)+DCOUNT($G$5:$H$21,$G$5,$X19:$X20)</f>
        <v>0</v>
      </c>
      <c r="Z15" s="15">
        <f>COUNTIF($K$6:$K$27,X20)</f>
        <v>0</v>
      </c>
      <c r="AA15" s="15">
        <f>Y15-Z15-AB15</f>
        <v>0</v>
      </c>
      <c r="AB15" s="15">
        <f>COUNTIF($L$6:$L$27,X20)</f>
        <v>0</v>
      </c>
      <c r="AC15" s="15">
        <f>DSUM($E$5:$F$21,$F$5,$X19:$X20)+DSUM($G$5:$H$21,$G$5,$X19:$X20)</f>
        <v>0</v>
      </c>
      <c r="AD15" s="15">
        <f>DSUM($E$5:$G$21,$G$5,$X19:$X20)+DSUM($F$5:$H$21,$F$5,$X19:$X20)</f>
        <v>0</v>
      </c>
      <c r="AE15" s="15">
        <f>AC15-AD15</f>
        <v>0</v>
      </c>
      <c r="AF15" s="16">
        <f>Z15*3+AA15*1</f>
        <v>0</v>
      </c>
      <c r="AH15" s="17" t="str">
        <f>X15</f>
        <v>OEIRAS</v>
      </c>
      <c r="AI15" s="18">
        <f>AF15</f>
        <v>0</v>
      </c>
      <c r="AJ15" s="19" t="str">
        <f>IF(AI15&gt;=AI16,AH15,AH16)</f>
        <v>BENFICA EF</v>
      </c>
      <c r="AK15" s="18">
        <f>VLOOKUP(AJ15,X15:AF18,9,FALSE)</f>
        <v>6</v>
      </c>
      <c r="AL15" s="19" t="str">
        <f>IF(AK15&gt;=AK17,AJ15,AJ17)</f>
        <v>BENFICA EF</v>
      </c>
      <c r="AM15" s="18">
        <f>VLOOKUP(AL15,X15:AF18,9,FALSE)</f>
        <v>6</v>
      </c>
      <c r="AN15" s="19" t="str">
        <f>IF(AM15&gt;=AM18,AL15,AL18)</f>
        <v>BENFICA EF</v>
      </c>
      <c r="AO15" s="18">
        <f>VLOOKUP(AN15,X15:AF18,9,FALSE)</f>
        <v>6</v>
      </c>
      <c r="AP15" s="19"/>
      <c r="AQ15" s="20"/>
      <c r="AR15" s="20"/>
      <c r="AS15" s="20"/>
      <c r="AT15" s="20"/>
      <c r="AU15" s="21"/>
      <c r="AV15" s="22" t="str">
        <f>AN15</f>
        <v>BENFICA EF</v>
      </c>
      <c r="AW15" s="23">
        <f>AO15</f>
        <v>6</v>
      </c>
      <c r="AX15" s="18">
        <f>VLOOKUP(AV15,X15:AF18,8,FALSE)</f>
        <v>28</v>
      </c>
      <c r="AY15" s="19" t="str">
        <f>IF(AND(AW15=AW16,AX16&gt;AX15),AV16,AV15)</f>
        <v>BENFICA EF</v>
      </c>
      <c r="AZ15" s="18"/>
      <c r="BA15" s="18"/>
      <c r="BB15" s="20"/>
      <c r="BC15" s="20"/>
      <c r="BD15" s="20"/>
      <c r="BE15" s="20"/>
      <c r="BF15" s="24">
        <f>AW15</f>
        <v>6</v>
      </c>
      <c r="BG15" s="25" t="str">
        <f>AY15</f>
        <v>BENFICA EF</v>
      </c>
      <c r="BI15" s="13" t="str">
        <f>BG15</f>
        <v>BENFICA EF</v>
      </c>
      <c r="BJ15" s="26">
        <f>VLOOKUP(BI15,X15:AF18,2,FALSE)</f>
        <v>2</v>
      </c>
      <c r="BK15" s="27">
        <f>VLOOKUP(BI15,X15:AF18,3,FALSE)</f>
        <v>2</v>
      </c>
      <c r="BL15" s="27">
        <f>VLOOKUP(BI15,X15:AF18,4,FALSE)</f>
        <v>0</v>
      </c>
      <c r="BM15" s="27">
        <f>VLOOKUP(BI15,X15:AF18,5,FALSE)</f>
        <v>0</v>
      </c>
      <c r="BN15" s="27">
        <f>VLOOKUP(BI15,X15:AF18,6,FALSE)</f>
        <v>28</v>
      </c>
      <c r="BO15" s="27">
        <f>VLOOKUP(BI15,X15:AF18,7,FALSE)</f>
        <v>0</v>
      </c>
      <c r="BP15" s="27">
        <f>VLOOKUP(BI15,X15:AF18,8,FALSE)</f>
        <v>28</v>
      </c>
      <c r="BQ15" s="27">
        <f>VLOOKUP(BI15,X15:AF18,9,FALSE)</f>
        <v>6</v>
      </c>
      <c r="BR15" s="1" t="str">
        <f>BI15</f>
        <v>BENFICA EF</v>
      </c>
      <c r="BS15" s="1">
        <f>VLOOKUP(BR15,BI15:BQ18,9,FALSE)</f>
        <v>6</v>
      </c>
      <c r="BT15" s="1">
        <f>VLOOKUP(BR15,BI15:BQ18,8,FALSE)</f>
        <v>28</v>
      </c>
      <c r="BU15" s="28" t="str">
        <f>IF(AND(BS15=BS16,BT16&gt;BT15),BR16,BR15)</f>
        <v>BENFICA EF</v>
      </c>
      <c r="BV15" s="29">
        <f>VLOOKUP(BU15,BI15:BQ18,9,FALSE)</f>
        <v>6</v>
      </c>
      <c r="BW15" s="29">
        <f>VLOOKUP(BU15,BI15:BQ18,8,FALSE)</f>
        <v>28</v>
      </c>
      <c r="BX15" s="28" t="str">
        <f>IF(AND(BV15=BV17,BW17&gt;BW15),BU17,BU15)</f>
        <v>BENFICA EF</v>
      </c>
      <c r="BY15" s="1">
        <f>VLOOKUP(BX15,BI15:BQ18,9,FALSE)</f>
        <v>6</v>
      </c>
      <c r="BZ15" s="12">
        <f>VLOOKUP(BX15,BI15:BQ18,8,FALSE)</f>
        <v>28</v>
      </c>
      <c r="CA15" s="30" t="str">
        <f>IF(AND(BY15=BY18,BZ18&gt;BZ15),BX18,BX15)</f>
        <v>BENFICA EF</v>
      </c>
      <c r="CB15" s="1">
        <f>VLOOKUP(CA15,BI15:BQ18,9,FALSE)</f>
        <v>6</v>
      </c>
      <c r="CC15" s="1">
        <f>VLOOKUP(CA15,BI15:BQ18,8,FALSE)</f>
        <v>28</v>
      </c>
      <c r="CD15" s="12">
        <f>VLOOKUP(CA15,BI15:BQ18,6,FALSE)</f>
        <v>28</v>
      </c>
      <c r="CE15" s="28" t="str">
        <f>IF(AND(CB15=CB16,CC15=CC16,CD16&gt;CD15),CA16,CA15)</f>
        <v>BENFICA EF</v>
      </c>
      <c r="CF15" s="1">
        <f>VLOOKUP(CE15,BI15:BQ18,9,FALSE)</f>
        <v>6</v>
      </c>
      <c r="CG15" s="1">
        <f>VLOOKUP(CE15,BI15:BQ18,8,FALSE)</f>
        <v>28</v>
      </c>
      <c r="CH15" s="1">
        <f>VLOOKUP(CE15,BI15:BQ18,6,FALSE)</f>
        <v>28</v>
      </c>
      <c r="CI15" s="28" t="str">
        <f>IF(AND(CF15=CF17,CG15=CG17,CH17&gt;CH15),CE17,CE15)</f>
        <v>BENFICA EF</v>
      </c>
      <c r="CJ15" s="1">
        <f>VLOOKUP(CI15,BI15:BQ18,9,FALSE)</f>
        <v>6</v>
      </c>
      <c r="CK15" s="1">
        <f>VLOOKUP(CI15,BI15:BQ18,8,FALSE)</f>
        <v>28</v>
      </c>
      <c r="CL15" s="1">
        <f>VLOOKUP(CI15,BI15:BQ18,6,FALSE)</f>
        <v>28</v>
      </c>
      <c r="CM15" s="28" t="str">
        <f>IF(AND(CJ15=CJ18,CK15=CK18,CL18&gt;CL15),CI18,CI15)</f>
        <v>BENFICA EF</v>
      </c>
      <c r="CN15" s="1">
        <f>VLOOKUP(CM15,BI15:BQ18,9,FALSE)</f>
        <v>6</v>
      </c>
      <c r="CO15" s="1">
        <f>VLOOKUP(CM15,BI15:BQ18,8,FALSE)</f>
        <v>28</v>
      </c>
      <c r="CP15" s="1">
        <f>VLOOKUP(CM15,BI15:BQ18,6,FALSE)</f>
        <v>28</v>
      </c>
      <c r="CQ15" s="13" t="str">
        <f>CM15</f>
        <v>BENFICA EF</v>
      </c>
      <c r="CR15" s="26">
        <f>VLOOKUP(CQ15,$X$15:$AF$18,2,FALSE)</f>
        <v>2</v>
      </c>
      <c r="CS15" s="27">
        <f>VLOOKUP(CQ15,$X$15:$AF$18,3,FALSE)</f>
        <v>2</v>
      </c>
      <c r="CT15" s="27">
        <f>VLOOKUP(CQ15,$X$15:$AF$18,4,FALSE)</f>
        <v>0</v>
      </c>
      <c r="CU15" s="27">
        <f>VLOOKUP(CQ15,$X$15:$AF$18,5,FALSE)</f>
        <v>0</v>
      </c>
      <c r="CV15" s="27">
        <f>VLOOKUP(CQ15,$X$15:$AF$18,6,FALSE)</f>
        <v>28</v>
      </c>
      <c r="CW15" s="27">
        <f>VLOOKUP(CQ15,$X$15:$AF$18,7,FALSE)</f>
        <v>0</v>
      </c>
      <c r="CX15" s="27">
        <f>VLOOKUP(CQ15,$X$15:$AF$18,8,FALSE)</f>
        <v>28</v>
      </c>
      <c r="CY15" s="27">
        <f>VLOOKUP(CQ15,$X$15:$AF$18,9,FALSE)</f>
        <v>6</v>
      </c>
      <c r="DA15" s="1" t="str">
        <f>IF(ISNA(VLOOKUP(CQ15,K$6:L$22,1,FALSE))=TRUE,CM18,VLOOKUP(CQ15,K$6:L$22,1,FALSE))</f>
        <v>BENFICA EF</v>
      </c>
      <c r="DB15" s="1" t="str">
        <f>IF(ISNA(VLOOKUP(CQ15,K$6:L$22,2,FALSE))=TRUE,CM18,VLOOKUP(CQ15,K$6:L$22,2,FALSE))</f>
        <v>REAL SC</v>
      </c>
      <c r="DD15" s="1" t="str">
        <f>IF(AND(CR16=CR15,CY16=CY15,DA16=CM16,DB16=CM15),DA16,CM15)</f>
        <v>BENFICA EF</v>
      </c>
      <c r="DE15" s="26">
        <f>VLOOKUP(DD15,$X$15:$AF$18,2,FALSE)</f>
        <v>2</v>
      </c>
      <c r="DF15" s="27">
        <f>VLOOKUP(DD15,$X$15:$AF$18,3,FALSE)</f>
        <v>2</v>
      </c>
      <c r="DG15" s="27">
        <f>VLOOKUP(DD15,$X$15:$AF$18,4,FALSE)</f>
        <v>0</v>
      </c>
      <c r="DH15" s="27">
        <f>VLOOKUP(DD15,$X$15:$AF$18,5,FALSE)</f>
        <v>0</v>
      </c>
      <c r="DI15" s="27">
        <f>VLOOKUP(DD15,$X$15:$AF$18,6,FALSE)</f>
        <v>28</v>
      </c>
      <c r="DJ15" s="27">
        <f>VLOOKUP(DD15,$X$15:$AF$18,7,FALSE)</f>
        <v>0</v>
      </c>
      <c r="DK15" s="27">
        <f>VLOOKUP(DD15,$X$15:$AF$18,8,FALSE)</f>
        <v>28</v>
      </c>
      <c r="DL15" s="27">
        <f>VLOOKUP(DD15,$X$15:$AF$18,9,FALSE)</f>
        <v>6</v>
      </c>
    </row>
    <row r="16" spans="2:116" ht="22.5" customHeight="1" x14ac:dyDescent="0.3">
      <c r="B16" s="160">
        <v>11</v>
      </c>
      <c r="C16" s="161">
        <v>46190</v>
      </c>
      <c r="D16" s="175">
        <v>0.80208333333333337</v>
      </c>
      <c r="E16" s="162" t="s">
        <v>82</v>
      </c>
      <c r="F16" s="156"/>
      <c r="G16" s="156"/>
      <c r="H16" s="162" t="s">
        <v>96</v>
      </c>
      <c r="I16" s="163" t="s">
        <v>98</v>
      </c>
      <c r="J16" s="164" t="s">
        <v>8</v>
      </c>
      <c r="K16" s="6" t="str">
        <f>IF(F11&lt;&gt;"",IF(F11&gt;G11,E11,IF(G11&gt;F11,H11,"Empate")),"")</f>
        <v>SL BENFICA</v>
      </c>
      <c r="L16" s="6" t="str">
        <f>IF(F11&lt;&gt;"",IF(F11&lt;G11,E11,IF(G11&lt;F11,H11,"Empate")),"")</f>
        <v>TIRES</v>
      </c>
      <c r="N16" s="181" t="s">
        <v>83</v>
      </c>
      <c r="O16" s="128">
        <f>SUM(P16:R16)</f>
        <v>2</v>
      </c>
      <c r="P16" s="129">
        <v>0</v>
      </c>
      <c r="Q16" s="129">
        <v>0</v>
      </c>
      <c r="R16" s="129">
        <v>2</v>
      </c>
      <c r="S16" s="129">
        <v>1</v>
      </c>
      <c r="T16" s="129">
        <v>33</v>
      </c>
      <c r="U16" s="129">
        <f>S16-T16</f>
        <v>-32</v>
      </c>
      <c r="V16" s="130">
        <v>0</v>
      </c>
      <c r="X16" s="14" t="s">
        <v>87</v>
      </c>
      <c r="Y16" s="15">
        <f>DCOUNT($E$5:$F$21,$F$5,$Y19:$Y20)+DCOUNT($G$5:$H$21,$G$5,$Y19:$Y20)</f>
        <v>2</v>
      </c>
      <c r="Z16" s="15">
        <f>COUNTIF($K$6:$K$27,Y20)</f>
        <v>2</v>
      </c>
      <c r="AA16" s="15">
        <f>Y16-Z16-AB16</f>
        <v>0</v>
      </c>
      <c r="AB16" s="15">
        <f>COUNTIF($L$6:$L$27,Y20)</f>
        <v>0</v>
      </c>
      <c r="AC16" s="15">
        <f>DSUM($E$5:$F$21,$F$5,$Y19:$Y20)+DSUM($G$5:$H$21,$G$5,$Y19:$Y20)</f>
        <v>28</v>
      </c>
      <c r="AD16" s="15">
        <f>DSUM($E$5:$G$21,$G$5,$Y19:$Y20)+DSUM($F$5:$H$21,$F$5,$Y19:$Y20)</f>
        <v>0</v>
      </c>
      <c r="AE16" s="15">
        <f>AC16-AD16</f>
        <v>28</v>
      </c>
      <c r="AF16" s="16">
        <f>Z16*3+AA16*1</f>
        <v>6</v>
      </c>
      <c r="AH16" s="31" t="str">
        <f>X16</f>
        <v>BENFICA EF</v>
      </c>
      <c r="AI16" s="32">
        <f>AF16</f>
        <v>6</v>
      </c>
      <c r="AJ16" s="30" t="str">
        <f>IF(AI16&lt;=AI15,AH16,AH15)</f>
        <v>OEIRAS</v>
      </c>
      <c r="AK16" s="32">
        <f>VLOOKUP(AJ16,X15:AF18,9,FALSE)</f>
        <v>0</v>
      </c>
      <c r="AL16" s="10" t="str">
        <f>AJ16</f>
        <v>OEIRAS</v>
      </c>
      <c r="AM16" s="32">
        <f>VLOOKUP(AL16,X15:AF18,9,FALSE)</f>
        <v>0</v>
      </c>
      <c r="AN16" s="10" t="str">
        <f>AL16</f>
        <v>OEIRAS</v>
      </c>
      <c r="AO16" s="32">
        <f>VLOOKUP(AN16,X15:AF18,9,FALSE)</f>
        <v>0</v>
      </c>
      <c r="AP16" s="30" t="str">
        <f>IF(AO16&gt;=AO17,AN16,AN17)</f>
        <v>OEIRAS</v>
      </c>
      <c r="AQ16" s="32">
        <f>VLOOKUP(AP16,X15:AF18,9,FALSE)</f>
        <v>0</v>
      </c>
      <c r="AR16" s="30" t="str">
        <f>IF(AQ16&gt;=AQ18,AP16,AP18)</f>
        <v>OEIRAS</v>
      </c>
      <c r="AS16" s="32">
        <f>VLOOKUP(AR16,X15:AF18,9,FALSE)</f>
        <v>0</v>
      </c>
      <c r="AU16" s="33"/>
      <c r="AV16" s="34" t="str">
        <f>AR16</f>
        <v>OEIRAS</v>
      </c>
      <c r="AW16" s="35">
        <f>AS16</f>
        <v>0</v>
      </c>
      <c r="AX16" s="32">
        <f>VLOOKUP(AV16,X15:AF18,8,FALSE)</f>
        <v>0</v>
      </c>
      <c r="AY16" s="30" t="str">
        <f>IF(AND(AW15=AW16,AX16&gt;AX15),AV15,AV16)</f>
        <v>OEIRAS</v>
      </c>
      <c r="AZ16" s="32">
        <f>VLOOKUP(AY16,X15:AF18,9,FALSE)</f>
        <v>0</v>
      </c>
      <c r="BA16" s="32">
        <f>VLOOKUP(AY16,X15:AF18,8,FALSE)</f>
        <v>0</v>
      </c>
      <c r="BB16" s="30" t="str">
        <f>IF(AND(AZ16=AZ17,BA17&gt;BA16),AY17,AY16)</f>
        <v>OEIRAS</v>
      </c>
      <c r="BC16" s="32"/>
      <c r="BD16" s="32"/>
      <c r="BF16" s="36">
        <f>AZ16</f>
        <v>0</v>
      </c>
      <c r="BG16" s="37" t="str">
        <f>BB16</f>
        <v>OEIRAS</v>
      </c>
      <c r="BI16" s="13" t="str">
        <f>BG16</f>
        <v>OEIRAS</v>
      </c>
      <c r="BJ16" s="26">
        <f>VLOOKUP(BI16,X15:AF18,2,FALSE)</f>
        <v>0</v>
      </c>
      <c r="BK16" s="27">
        <f>VLOOKUP(BI16,X15:AF18,3,FALSE)</f>
        <v>0</v>
      </c>
      <c r="BL16" s="27">
        <f>VLOOKUP(BI16,X15:AF18,4,FALSE)</f>
        <v>0</v>
      </c>
      <c r="BM16" s="27">
        <f>VLOOKUP(BI16,X15:AF18,5,FALSE)</f>
        <v>0</v>
      </c>
      <c r="BN16" s="27">
        <f>VLOOKUP(BI16,X15:AF18,6,FALSE)</f>
        <v>0</v>
      </c>
      <c r="BO16" s="27">
        <f>VLOOKUP(BI16,X15:AF18,7,FALSE)</f>
        <v>0</v>
      </c>
      <c r="BP16" s="27">
        <f>VLOOKUP(BI16,X15:AF18,8,FALSE)</f>
        <v>0</v>
      </c>
      <c r="BQ16" s="27">
        <f>VLOOKUP(BI16,X15:AF18,9,FALSE)</f>
        <v>0</v>
      </c>
      <c r="BR16" s="1" t="str">
        <f>BI16</f>
        <v>OEIRAS</v>
      </c>
      <c r="BS16" s="1">
        <f>VLOOKUP(BR16,BI15:BQ18,9,FALSE)</f>
        <v>0</v>
      </c>
      <c r="BT16" s="1">
        <f>VLOOKUP(BR16,BI15:BQ18,8,FALSE)</f>
        <v>0</v>
      </c>
      <c r="BU16" s="28" t="str">
        <f>IF(AND(BS15=BS16,BT16&gt;BT15),BR15,BR16)</f>
        <v>OEIRAS</v>
      </c>
      <c r="BV16" s="29">
        <f>VLOOKUP(BU16,BI15:BQ18,9,FALSE)</f>
        <v>0</v>
      </c>
      <c r="BW16" s="29">
        <f>VLOOKUP(BU16,BI15:BQ18,8,FALSE)</f>
        <v>0</v>
      </c>
      <c r="BX16" s="29" t="str">
        <f>IF(AND(BV16=BV18,BW18&gt;BW16),BU18,BU16)</f>
        <v>OEIRAS</v>
      </c>
      <c r="BY16" s="1">
        <f>VLOOKUP(BX16,BI15:BQ18,9,FALSE)</f>
        <v>0</v>
      </c>
      <c r="BZ16" s="12">
        <f>VLOOKUP(BX16,BI15:BQ18,8,FALSE)</f>
        <v>0</v>
      </c>
      <c r="CA16" s="1" t="str">
        <f>IF(AND(BY16=BY17,BZ17&gt;BZ16),BX17,BX16)</f>
        <v>OEIRAS</v>
      </c>
      <c r="CB16" s="1">
        <f>VLOOKUP(CA16,BI15:BQ18,9,FALSE)</f>
        <v>0</v>
      </c>
      <c r="CC16" s="1">
        <f>VLOOKUP(CA16,BI15:BQ18,8,FALSE)</f>
        <v>0</v>
      </c>
      <c r="CD16" s="12">
        <f>VLOOKUP(CA16,BI15:BQ18,6,FALSE)</f>
        <v>0</v>
      </c>
      <c r="CE16" s="28" t="str">
        <f>IF(AND(CB15=CB16,CC15=CC16,CD16&gt;CD15),CA15,CA16)</f>
        <v>OEIRAS</v>
      </c>
      <c r="CF16" s="1">
        <f>VLOOKUP(CE16,BI15:BQ18,9,FALSE)</f>
        <v>0</v>
      </c>
      <c r="CG16" s="1">
        <f>VLOOKUP(CE16,BI15:BQ18,8,FALSE)</f>
        <v>0</v>
      </c>
      <c r="CH16" s="1">
        <f>VLOOKUP(CE16,BI15:BQ18,6,FALSE)</f>
        <v>0</v>
      </c>
      <c r="CI16" s="29" t="str">
        <f>IF(AND(CF16=CF18,CG16=CG18,CH18&gt;CH16),CE18,CE16)</f>
        <v>OEIRAS</v>
      </c>
      <c r="CJ16" s="1">
        <f>VLOOKUP(CI16,BI15:BQ18,9,FALSE)</f>
        <v>0</v>
      </c>
      <c r="CK16" s="1">
        <f>VLOOKUP(CI16,BI15:BQ18,8,FALSE)</f>
        <v>0</v>
      </c>
      <c r="CL16" s="1">
        <f>VLOOKUP(CI16,BI15:BQ18,6,FALSE)</f>
        <v>0</v>
      </c>
      <c r="CM16" s="29" t="str">
        <f>IF(AND(CJ16=CJ17,CK16=CK17,CL17&gt;CL16),CI17,CI16)</f>
        <v>OEIRAS</v>
      </c>
      <c r="CN16" s="1">
        <f>VLOOKUP(CM16,BI15:BQ18,9,FALSE)</f>
        <v>0</v>
      </c>
      <c r="CO16" s="1">
        <f>VLOOKUP(CM16,BI15:BQ18,8,FALSE)</f>
        <v>0</v>
      </c>
      <c r="CP16" s="1">
        <f>VLOOKUP(CM16,BI15:BQ18,6,FALSE)</f>
        <v>0</v>
      </c>
      <c r="CQ16" s="13" t="str">
        <f>CM16</f>
        <v>OEIRAS</v>
      </c>
      <c r="CR16" s="26">
        <f>VLOOKUP(CQ16,$X$15:$AF$18,2,FALSE)</f>
        <v>0</v>
      </c>
      <c r="CS16" s="27">
        <f>VLOOKUP(CQ16,$X$15:$AF$18,3,FALSE)</f>
        <v>0</v>
      </c>
      <c r="CT16" s="27">
        <f>VLOOKUP(CQ16,$X$15:$AF$18,4,FALSE)</f>
        <v>0</v>
      </c>
      <c r="CU16" s="27">
        <f>VLOOKUP(CQ16,$X$15:$AF$18,5,FALSE)</f>
        <v>0</v>
      </c>
      <c r="CV16" s="27">
        <f>VLOOKUP(CQ16,$X$15:$AF$18,6,FALSE)</f>
        <v>0</v>
      </c>
      <c r="CW16" s="27">
        <f>VLOOKUP(CQ16,$X$15:$AF$18,7,FALSE)</f>
        <v>0</v>
      </c>
      <c r="CX16" s="27">
        <f>VLOOKUP(CQ16,$X$15:$AF$18,8,FALSE)</f>
        <v>0</v>
      </c>
      <c r="CY16" s="27">
        <f>VLOOKUP(CQ16,$X$15:$AF$18,9,FALSE)</f>
        <v>0</v>
      </c>
      <c r="DA16" s="1" t="str">
        <f>IF(ISNA(VLOOKUP(CQ16,K$6:L$22,1,FALSE))=TRUE,CM18,VLOOKUP(CQ16,K$6:L$22,1,FALSE))</f>
        <v>FONTAINHAS - DESISTIU</v>
      </c>
      <c r="DB16" s="1" t="str">
        <f>IF(ISNA(VLOOKUP(CQ16,K$6:L$22,2,FALSE))=TRUE,CM18,VLOOKUP(CQ16,K$6:L$22,2,FALSE))</f>
        <v>FONTAINHAS - DESISTIU</v>
      </c>
      <c r="DD16" s="1" t="str">
        <f>IF(DD15=CM16,CM15,IF(AND(CR17=CR16,CY17=CY16,DA17=CM17,DB17=CM16),DA17,CM16))</f>
        <v>OEIRAS</v>
      </c>
      <c r="DE16" s="26">
        <f>VLOOKUP(DD16,$X$15:$AF$18,2,FALSE)</f>
        <v>0</v>
      </c>
      <c r="DF16" s="27">
        <f>VLOOKUP(DD16,$X$15:$AF$18,3,FALSE)</f>
        <v>0</v>
      </c>
      <c r="DG16" s="27">
        <f>VLOOKUP(DD16,$X$15:$AF$18,4,FALSE)</f>
        <v>0</v>
      </c>
      <c r="DH16" s="27">
        <f>VLOOKUP(DD16,$X$15:$AF$18,5,FALSE)</f>
        <v>0</v>
      </c>
      <c r="DI16" s="27">
        <f>VLOOKUP(DD16,$X$15:$AF$18,6,FALSE)</f>
        <v>0</v>
      </c>
      <c r="DJ16" s="27">
        <f>VLOOKUP(DD16,$X$15:$AF$18,7,FALSE)</f>
        <v>0</v>
      </c>
      <c r="DK16" s="27">
        <f>VLOOKUP(DD16,$X$15:$AF$18,8,FALSE)</f>
        <v>0</v>
      </c>
      <c r="DL16" s="27">
        <f>VLOOKUP(DD16,$X$15:$AF$18,9,FALSE)</f>
        <v>0</v>
      </c>
    </row>
    <row r="17" spans="2:116" ht="22.5" customHeight="1" x14ac:dyDescent="0.3">
      <c r="B17" s="191">
        <v>12</v>
      </c>
      <c r="C17" s="83">
        <v>46190</v>
      </c>
      <c r="D17" s="84">
        <v>0.80208333333333337</v>
      </c>
      <c r="E17" s="134" t="s">
        <v>91</v>
      </c>
      <c r="F17" s="3"/>
      <c r="G17" s="3"/>
      <c r="H17" s="133" t="s">
        <v>109</v>
      </c>
      <c r="I17" s="149" t="s">
        <v>103</v>
      </c>
      <c r="J17" s="85" t="s">
        <v>8</v>
      </c>
      <c r="K17" s="6" t="str">
        <f>IF(F12&lt;&gt;"",IF(F12&gt;G12,E12,IF(G12&gt;F12,H12,"Empate")),"")</f>
        <v>MARISTAS</v>
      </c>
      <c r="L17" s="6" t="str">
        <f>IF(F12&lt;&gt;"",IF(F12&lt;G12,E12,IF(G12&lt;F12,H12,"Empate")),"")</f>
        <v>CASCAIS</v>
      </c>
      <c r="X17" s="14" t="s">
        <v>88</v>
      </c>
      <c r="Y17" s="15">
        <f>DCOUNT($E$5:$F$21,$F$5,$Z19:$Z20)+DCOUNT($G$5:$H$21,$G$5,$Z19:$Z20)</f>
        <v>0</v>
      </c>
      <c r="Z17" s="15">
        <f>COUNTIF($K$6:$K$27,Z20)</f>
        <v>0</v>
      </c>
      <c r="AA17" s="15">
        <f>Y17-Z17-AB17</f>
        <v>0</v>
      </c>
      <c r="AB17" s="15">
        <f>COUNTIF($L$6:$L$27,Z20)</f>
        <v>0</v>
      </c>
      <c r="AC17" s="15">
        <f>DSUM($E$5:$F$21,$F$5,$Z19:$Z20)+DSUM($G$5:$H$21,$G$5,$Z19:$Z20)</f>
        <v>0</v>
      </c>
      <c r="AD17" s="15">
        <f>DSUM($E$5:$G$21,$G$5,$Z19:$Z20)+DSUM($F$5:$H$21,$F$5,$Z19:$Z20)</f>
        <v>0</v>
      </c>
      <c r="AE17" s="15">
        <f>AC17-AD17</f>
        <v>0</v>
      </c>
      <c r="AF17" s="16">
        <f>Z17*3+AA17*1</f>
        <v>0</v>
      </c>
      <c r="AH17" s="31" t="str">
        <f>X17</f>
        <v>TIRES "B"</v>
      </c>
      <c r="AI17" s="32">
        <f>AF17</f>
        <v>0</v>
      </c>
      <c r="AJ17" s="10" t="str">
        <f>AH17</f>
        <v>TIRES "B"</v>
      </c>
      <c r="AK17" s="32">
        <f>VLOOKUP(AJ17,X15:AF18,9,FALSE)</f>
        <v>0</v>
      </c>
      <c r="AL17" s="30" t="str">
        <f>IF(AK17&lt;=AK15,AJ17,AJ15)</f>
        <v>TIRES "B"</v>
      </c>
      <c r="AM17" s="32">
        <f>VLOOKUP(AL17,X15:AF18,9,FALSE)</f>
        <v>0</v>
      </c>
      <c r="AN17" s="10" t="str">
        <f>AL17</f>
        <v>TIRES "B"</v>
      </c>
      <c r="AO17" s="32">
        <f>VLOOKUP(AN17,X15:AF18,9,FALSE)</f>
        <v>0</v>
      </c>
      <c r="AP17" s="30" t="str">
        <f>IF(AO17&lt;=AO16,AN17,AN16)</f>
        <v>TIRES "B"</v>
      </c>
      <c r="AQ17" s="32">
        <f>VLOOKUP(AP17,X15:AF18,9,FALSE)</f>
        <v>0</v>
      </c>
      <c r="AR17" s="10" t="str">
        <f>AP17</f>
        <v>TIRES "B"</v>
      </c>
      <c r="AS17" s="32">
        <f>VLOOKUP(AR17,X15:AF18,9,FALSE)</f>
        <v>0</v>
      </c>
      <c r="AT17" s="30" t="str">
        <f>IF(AS17&gt;=AS18,AR17,AR18)</f>
        <v>TIRES "B"</v>
      </c>
      <c r="AU17" s="38">
        <f>VLOOKUP(AT17,X15:AF18,9,FALSE)</f>
        <v>0</v>
      </c>
      <c r="AV17" s="34" t="str">
        <f>AT17</f>
        <v>TIRES "B"</v>
      </c>
      <c r="AW17" s="35">
        <f>AU17</f>
        <v>0</v>
      </c>
      <c r="AX17" s="32">
        <f>VLOOKUP(AV17,X15:AF18,8,FALSE)</f>
        <v>0</v>
      </c>
      <c r="AY17" s="10" t="str">
        <f>AV17</f>
        <v>TIRES "B"</v>
      </c>
      <c r="AZ17" s="32">
        <f>VLOOKUP(AY17,X15:AF18,9,FALSE)</f>
        <v>0</v>
      </c>
      <c r="BA17" s="32">
        <f>VLOOKUP(AY17,X15:AF18,8,FALSE)</f>
        <v>0</v>
      </c>
      <c r="BB17" s="30" t="str">
        <f>IF(AND(AZ16=AZ17,BA17&gt;BA16),AY16,AY17)</f>
        <v>TIRES "B"</v>
      </c>
      <c r="BC17" s="32">
        <f>VLOOKUP(BB17,X15:AF18,9,FALSE)</f>
        <v>0</v>
      </c>
      <c r="BD17" s="32">
        <f>VLOOKUP(BB17,X15:AF18,8,FALSE)</f>
        <v>0</v>
      </c>
      <c r="BE17" s="30" t="str">
        <f>IF(AND(BC17=BC18,BD18&gt;BD17),BB18,BB17)</f>
        <v>TIRES "B"</v>
      </c>
      <c r="BF17" s="36">
        <f>BC17</f>
        <v>0</v>
      </c>
      <c r="BG17" s="37" t="str">
        <f>BE17</f>
        <v>TIRES "B"</v>
      </c>
      <c r="BI17" s="13" t="str">
        <f>BG17</f>
        <v>TIRES "B"</v>
      </c>
      <c r="BJ17" s="26">
        <f>VLOOKUP(BI17,X15:AF18,2,FALSE)</f>
        <v>0</v>
      </c>
      <c r="BK17" s="27">
        <f>VLOOKUP(BI17,X15:AF18,3,FALSE)</f>
        <v>0</v>
      </c>
      <c r="BL17" s="27">
        <f>VLOOKUP(BI17,X15:AF18,4,FALSE)</f>
        <v>0</v>
      </c>
      <c r="BM17" s="27">
        <f>VLOOKUP(BI17,X15:AF18,5,FALSE)</f>
        <v>0</v>
      </c>
      <c r="BN17" s="27">
        <f>VLOOKUP(BI17,X15:AF18,6,FALSE)</f>
        <v>0</v>
      </c>
      <c r="BO17" s="27">
        <f>VLOOKUP(BI17,X15:AF18,7,FALSE)</f>
        <v>0</v>
      </c>
      <c r="BP17" s="27">
        <f>VLOOKUP(BI17,X15:AF18,8,FALSE)</f>
        <v>0</v>
      </c>
      <c r="BQ17" s="27">
        <f>VLOOKUP(BI17,X15:AF18,9,FALSE)</f>
        <v>0</v>
      </c>
      <c r="BR17" s="1" t="str">
        <f>BI17</f>
        <v>TIRES "B"</v>
      </c>
      <c r="BS17" s="1">
        <f>VLOOKUP(BR17,BI15:BQ18,9,FALSE)</f>
        <v>0</v>
      </c>
      <c r="BT17" s="1">
        <f>VLOOKUP(BR17,BI15:BQ18,8,FALSE)</f>
        <v>0</v>
      </c>
      <c r="BU17" s="29" t="str">
        <f>IF(AND(BS17=BS18,BT18&gt;BT17),BR18,BR17)</f>
        <v>TIRES "B"</v>
      </c>
      <c r="BV17" s="29">
        <f>VLOOKUP(BU17,BI15:BQ18,9,FALSE)</f>
        <v>0</v>
      </c>
      <c r="BW17" s="29">
        <f>VLOOKUP(BU17,BI15:BQ18,8,FALSE)</f>
        <v>0</v>
      </c>
      <c r="BX17" s="28" t="str">
        <f>IF(AND(BV15=BV17,BW17&gt;BW15),BU15,BU17)</f>
        <v>TIRES "B"</v>
      </c>
      <c r="BY17" s="1">
        <f>VLOOKUP(BX17,BI15:BQ18,9,FALSE)</f>
        <v>0</v>
      </c>
      <c r="BZ17" s="12">
        <f>VLOOKUP(BX17,BI15:BQ18,8,FALSE)</f>
        <v>0</v>
      </c>
      <c r="CA17" s="1" t="str">
        <f>IF(AND(BY16=BY17,BZ17&gt;BZ16),BX16,BX17)</f>
        <v>TIRES "B"</v>
      </c>
      <c r="CB17" s="1">
        <f>VLOOKUP(CA17,BI15:BQ18,9,FALSE)</f>
        <v>0</v>
      </c>
      <c r="CC17" s="1">
        <f>VLOOKUP(CA17,BI15:BQ18,8,FALSE)</f>
        <v>0</v>
      </c>
      <c r="CD17" s="12">
        <f>VLOOKUP(CA17,BI15:BQ18,6,FALSE)</f>
        <v>0</v>
      </c>
      <c r="CE17" s="29" t="str">
        <f>IF(AND(CB17=CB18,CC17=CC18,CD18&gt;CD17),CA18,CA17)</f>
        <v>TIRES "B"</v>
      </c>
      <c r="CF17" s="1">
        <f>VLOOKUP(CE17,BI15:BQ18,9,FALSE)</f>
        <v>0</v>
      </c>
      <c r="CG17" s="1">
        <f>VLOOKUP(CE17,BI15:BQ18,8,FALSE)</f>
        <v>0</v>
      </c>
      <c r="CH17" s="1">
        <f>VLOOKUP(CE17,BI15:BQ18,6,FALSE)</f>
        <v>0</v>
      </c>
      <c r="CI17" s="28" t="str">
        <f>IF(AND(CF15=CF17,CG15=CG17,CH17&gt;CH15),CE15,CE17)</f>
        <v>TIRES "B"</v>
      </c>
      <c r="CJ17" s="1">
        <f>VLOOKUP(CI17,BI15:BQ18,9,FALSE)</f>
        <v>0</v>
      </c>
      <c r="CK17" s="1">
        <f>VLOOKUP(CI17,BI15:BQ18,8,FALSE)</f>
        <v>0</v>
      </c>
      <c r="CL17" s="1">
        <f>VLOOKUP(CI17,BI15:BQ18,6,FALSE)</f>
        <v>0</v>
      </c>
      <c r="CM17" s="29" t="str">
        <f>IF(AND(CJ16=CJ17,CK16=CK17,CL17&gt;CL16),CI16,CI17)</f>
        <v>TIRES "B"</v>
      </c>
      <c r="CN17" s="1">
        <f>VLOOKUP(CM17,BI15:BQ18,9,FALSE)</f>
        <v>0</v>
      </c>
      <c r="CO17" s="1">
        <f>VLOOKUP(CM17,BI15:BQ18,8,FALSE)</f>
        <v>0</v>
      </c>
      <c r="CP17" s="1">
        <f>VLOOKUP(CM17,BI15:BQ18,6,FALSE)</f>
        <v>0</v>
      </c>
      <c r="CQ17" s="13" t="str">
        <f>CM17</f>
        <v>TIRES "B"</v>
      </c>
      <c r="CR17" s="26">
        <f>VLOOKUP(CQ17,$X$15:$AF$18,2,FALSE)</f>
        <v>0</v>
      </c>
      <c r="CS17" s="27">
        <f>VLOOKUP(CQ17,$X$15:$AF$18,3,FALSE)</f>
        <v>0</v>
      </c>
      <c r="CT17" s="27">
        <f>VLOOKUP(CQ17,$X$15:$AF$18,4,FALSE)</f>
        <v>0</v>
      </c>
      <c r="CU17" s="27">
        <f>VLOOKUP(CQ17,$X$15:$AF$18,5,FALSE)</f>
        <v>0</v>
      </c>
      <c r="CV17" s="27">
        <f>VLOOKUP(CQ17,$X$15:$AF$18,6,FALSE)</f>
        <v>0</v>
      </c>
      <c r="CW17" s="27">
        <f>VLOOKUP(CQ17,$X$15:$AF$18,7,FALSE)</f>
        <v>0</v>
      </c>
      <c r="CX17" s="27">
        <f>VLOOKUP(CQ17,$X$15:$AF$18,8,FALSE)</f>
        <v>0</v>
      </c>
      <c r="CY17" s="27">
        <f>VLOOKUP(CQ17,$X$15:$AF$18,9,FALSE)</f>
        <v>0</v>
      </c>
      <c r="DA17" s="1" t="str">
        <f>IF(ISNA(VLOOKUP(CQ17,K$6:L$22,1,FALSE))=TRUE,CM18,VLOOKUP(CQ17,K$6:L$22,1,FALSE))</f>
        <v>FONTAINHAS - DESISTIU</v>
      </c>
      <c r="DB17" s="1" t="str">
        <f>IF(ISNA(VLOOKUP(CQ17,K$6:L$22,2,FALSE))=TRUE,CM18,VLOOKUP(CQ17,K$6:L$22,2,FALSE))</f>
        <v>FONTAINHAS - DESISTIU</v>
      </c>
      <c r="DD17" s="1" t="str">
        <f>IF(DD16=CM17,CM16,IF(AND(CR18=CR17,CY18=CY17,DA18=CM18,DB18=CM17),DA18,CM17))</f>
        <v>TIRES "B"</v>
      </c>
      <c r="DE17" s="26">
        <f>VLOOKUP(DD17,$X$15:$AF$18,2,FALSE)</f>
        <v>0</v>
      </c>
      <c r="DF17" s="27">
        <f>VLOOKUP(DD17,$X$15:$AF$18,3,FALSE)</f>
        <v>0</v>
      </c>
      <c r="DG17" s="27">
        <f>VLOOKUP(DD17,$X$15:$AF$18,4,FALSE)</f>
        <v>0</v>
      </c>
      <c r="DH17" s="27">
        <f>VLOOKUP(DD17,$X$15:$AF$18,5,FALSE)</f>
        <v>0</v>
      </c>
      <c r="DI17" s="27">
        <f>VLOOKUP(DD17,$X$15:$AF$18,6,FALSE)</f>
        <v>0</v>
      </c>
      <c r="DJ17" s="27">
        <f>VLOOKUP(DD17,$X$15:$AF$18,7,FALSE)</f>
        <v>0</v>
      </c>
      <c r="DK17" s="27">
        <f>VLOOKUP(DD17,$X$15:$AF$18,8,FALSE)</f>
        <v>0</v>
      </c>
      <c r="DL17" s="27">
        <f>VLOOKUP(DD17,$X$15:$AF$18,9,FALSE)</f>
        <v>0</v>
      </c>
    </row>
    <row r="18" spans="2:116" ht="22.5" customHeight="1" x14ac:dyDescent="0.3">
      <c r="B18" s="160">
        <v>13</v>
      </c>
      <c r="C18" s="86">
        <v>46190</v>
      </c>
      <c r="D18" s="87">
        <v>0.80208333333333337</v>
      </c>
      <c r="E18" s="136" t="s">
        <v>94</v>
      </c>
      <c r="F18" s="3"/>
      <c r="G18" s="3"/>
      <c r="H18" s="135" t="s">
        <v>83</v>
      </c>
      <c r="I18" s="150" t="s">
        <v>81</v>
      </c>
      <c r="J18" s="88" t="s">
        <v>9</v>
      </c>
      <c r="K18" s="6" t="str">
        <f>IF(F13&lt;&gt;"",IF(F13&gt;G13,E13,IF(G13&gt;F13,H13,"Empate")),"")</f>
        <v>REAL SC</v>
      </c>
      <c r="L18" s="6" t="str">
        <f>IF(F13&lt;&gt;"",IF(F13&lt;G13,E13,IF(G13&lt;F13,H13,"Empate")),"")</f>
        <v>CARCAVELOS</v>
      </c>
      <c r="N18" s="96" t="s">
        <v>10</v>
      </c>
      <c r="O18" s="56" t="s">
        <v>17</v>
      </c>
      <c r="P18" s="57" t="s">
        <v>18</v>
      </c>
      <c r="Q18" s="57" t="s">
        <v>12</v>
      </c>
      <c r="R18" s="57" t="s">
        <v>11</v>
      </c>
      <c r="S18" s="57" t="s">
        <v>3</v>
      </c>
      <c r="T18" s="57" t="s">
        <v>4</v>
      </c>
      <c r="U18" s="57" t="s">
        <v>19</v>
      </c>
      <c r="V18" s="58" t="s">
        <v>20</v>
      </c>
      <c r="X18" s="4" t="s">
        <v>89</v>
      </c>
      <c r="Y18" s="39">
        <f>DCOUNT($E$5:$F$21,$F$5,$AA19:$AA20)+DCOUNT($G$5:$H$21,$G$5,$AA19:$AA20)</f>
        <v>0</v>
      </c>
      <c r="Z18" s="39">
        <f>COUNTIF($K$6:$K$27,AA20)</f>
        <v>0</v>
      </c>
      <c r="AA18" s="39">
        <f>Y18-Z18-AB18</f>
        <v>0</v>
      </c>
      <c r="AB18" s="39">
        <f>COUNTIF($L$6:$L$27,AA20)</f>
        <v>0</v>
      </c>
      <c r="AC18" s="39">
        <f>DSUM($E$5:$F$21,$F$5,$AA19:$AA20)+DSUM($G$5:$H$21,$G$5,$AA19:$AA20)</f>
        <v>0</v>
      </c>
      <c r="AD18" s="39">
        <f>DSUM($E$5:$G$21,$G$5,$AA19:$AA20)+DSUM($F$5:$H$21,$F$5,$AA19:$AA20)</f>
        <v>0</v>
      </c>
      <c r="AE18" s="39">
        <f>AC18-AD18</f>
        <v>0</v>
      </c>
      <c r="AF18" s="40">
        <f>Z18*3+AA18*1</f>
        <v>0</v>
      </c>
      <c r="AH18" s="41" t="str">
        <f>X18</f>
        <v>FONTAINHAS - DESISTIU</v>
      </c>
      <c r="AI18" s="42">
        <f>AF18</f>
        <v>0</v>
      </c>
      <c r="AJ18" s="43" t="str">
        <f>AH18</f>
        <v>FONTAINHAS - DESISTIU</v>
      </c>
      <c r="AK18" s="42">
        <f>VLOOKUP(AJ18,X15:AF18,9,FALSE)</f>
        <v>0</v>
      </c>
      <c r="AL18" s="43" t="str">
        <f>AJ18</f>
        <v>FONTAINHAS - DESISTIU</v>
      </c>
      <c r="AM18" s="42">
        <f>VLOOKUP(AL18,X15:AF18,9,FALSE)</f>
        <v>0</v>
      </c>
      <c r="AN18" s="44" t="str">
        <f>IF(AM18&lt;=AM15,AL18,AL15)</f>
        <v>FONTAINHAS - DESISTIU</v>
      </c>
      <c r="AO18" s="42">
        <f>VLOOKUP(AN18,X15:AF18,9,FALSE)</f>
        <v>0</v>
      </c>
      <c r="AP18" s="43" t="str">
        <f>AN18</f>
        <v>FONTAINHAS - DESISTIU</v>
      </c>
      <c r="AQ18" s="42">
        <f>VLOOKUP(AP18,X15:AF18,9,FALSE)</f>
        <v>0</v>
      </c>
      <c r="AR18" s="44" t="str">
        <f>IF(AQ18&lt;=AQ16,AP18,AP16)</f>
        <v>FONTAINHAS - DESISTIU</v>
      </c>
      <c r="AS18" s="42">
        <f>VLOOKUP(AR18,X15:AF18,9,FALSE)</f>
        <v>0</v>
      </c>
      <c r="AT18" s="44" t="str">
        <f>IF(AS18&lt;=AS17,AR18,AR17)</f>
        <v>FONTAINHAS - DESISTIU</v>
      </c>
      <c r="AU18" s="45">
        <f>VLOOKUP(AT18,X15:AF18,9,FALSE)</f>
        <v>0</v>
      </c>
      <c r="AV18" s="46" t="str">
        <f>AT18</f>
        <v>FONTAINHAS - DESISTIU</v>
      </c>
      <c r="AW18" s="47">
        <f>AU18</f>
        <v>0</v>
      </c>
      <c r="AX18" s="42">
        <f>VLOOKUP(AV18,X15:AF18,8,FALSE)</f>
        <v>0</v>
      </c>
      <c r="AY18" s="43" t="str">
        <f>AV18</f>
        <v>FONTAINHAS - DESISTIU</v>
      </c>
      <c r="AZ18" s="42">
        <f>VLOOKUP(AY18,X15:AF18,9,FALSE)</f>
        <v>0</v>
      </c>
      <c r="BA18" s="42">
        <f>VLOOKUP(AY18,X15:AF18,8,FALSE)</f>
        <v>0</v>
      </c>
      <c r="BB18" s="43" t="str">
        <f>AY18</f>
        <v>FONTAINHAS - DESISTIU</v>
      </c>
      <c r="BC18" s="42">
        <f>VLOOKUP(BB18,X15:AF18,9,FALSE)</f>
        <v>0</v>
      </c>
      <c r="BD18" s="42">
        <f>VLOOKUP(BB18,X15:AF18,8,FALSE)</f>
        <v>0</v>
      </c>
      <c r="BE18" s="44" t="str">
        <f>IF(AND(BC17=BC18,BD18&gt;BD17),BB17,BB18)</f>
        <v>FONTAINHAS - DESISTIU</v>
      </c>
      <c r="BF18" s="48">
        <f>VLOOKUP(BE18,X15:AF18,9,FALSE)</f>
        <v>0</v>
      </c>
      <c r="BG18" s="49" t="str">
        <f>BE18</f>
        <v>FONTAINHAS - DESISTIU</v>
      </c>
      <c r="BI18" s="13" t="str">
        <f>BG18</f>
        <v>FONTAINHAS - DESISTIU</v>
      </c>
      <c r="BJ18" s="26">
        <f>VLOOKUP(BI18,X15:AF18,2,FALSE)</f>
        <v>0</v>
      </c>
      <c r="BK18" s="27">
        <f>VLOOKUP(BI18,X15:AF18,3,FALSE)</f>
        <v>0</v>
      </c>
      <c r="BL18" s="27">
        <f>VLOOKUP(BI18,X15:AF18,4,FALSE)</f>
        <v>0</v>
      </c>
      <c r="BM18" s="27">
        <f>VLOOKUP(BI18,X15:AF18,5,FALSE)</f>
        <v>0</v>
      </c>
      <c r="BN18" s="27">
        <f>VLOOKUP(BI18,X15:AF18,6,FALSE)</f>
        <v>0</v>
      </c>
      <c r="BO18" s="27">
        <f>VLOOKUP(BI18,X15:AF18,7,FALSE)</f>
        <v>0</v>
      </c>
      <c r="BP18" s="27">
        <f>VLOOKUP(BI18,X15:AF18,8,FALSE)</f>
        <v>0</v>
      </c>
      <c r="BQ18" s="27">
        <f>VLOOKUP(BI18,X15:AF18,9,FALSE)</f>
        <v>0</v>
      </c>
      <c r="BR18" s="1" t="str">
        <f>BI18</f>
        <v>FONTAINHAS - DESISTIU</v>
      </c>
      <c r="BS18" s="1">
        <f>VLOOKUP(BR18,BI15:BQ18,9,FALSE)</f>
        <v>0</v>
      </c>
      <c r="BT18" s="1">
        <f>VLOOKUP(BR18,BI15:BQ18,8,FALSE)</f>
        <v>0</v>
      </c>
      <c r="BU18" s="29" t="str">
        <f>IF(AND(BS17=BS18,BT18&gt;BT17),BR17,BR18)</f>
        <v>FONTAINHAS - DESISTIU</v>
      </c>
      <c r="BV18" s="29">
        <f>VLOOKUP(BU18,BI15:BQ18,9,FALSE)</f>
        <v>0</v>
      </c>
      <c r="BW18" s="29">
        <f>VLOOKUP(BU18,BI15:BQ18,8,FALSE)</f>
        <v>0</v>
      </c>
      <c r="BX18" s="29" t="str">
        <f>IF(AND(BV16=BV18,BW18&gt;BW16),BU16,BU18)</f>
        <v>FONTAINHAS - DESISTIU</v>
      </c>
      <c r="BY18" s="1">
        <f>VLOOKUP(BX18,BI15:BQ18,9,FALSE)</f>
        <v>0</v>
      </c>
      <c r="BZ18" s="12">
        <f>VLOOKUP(BX18,BI15:BQ18,8,FALSE)</f>
        <v>0</v>
      </c>
      <c r="CA18" s="30" t="str">
        <f>IF(AND(BY15=BY18,BZ18&gt;BZ15),BX15,BX18)</f>
        <v>FONTAINHAS - DESISTIU</v>
      </c>
      <c r="CB18" s="1">
        <f>VLOOKUP(CA18,BI15:BQ18,9,FALSE)</f>
        <v>0</v>
      </c>
      <c r="CC18" s="1">
        <f>VLOOKUP(CA18,BI15:BQ18,8,FALSE)</f>
        <v>0</v>
      </c>
      <c r="CD18" s="12">
        <f>VLOOKUP(CA18,BI15:BQ18,6,FALSE)</f>
        <v>0</v>
      </c>
      <c r="CE18" s="29" t="str">
        <f>IF(AND(CB17=CB18,CC17=CC18,CD18&gt;CD17),CA17,CA18)</f>
        <v>FONTAINHAS - DESISTIU</v>
      </c>
      <c r="CF18" s="1">
        <f>VLOOKUP(CE18,BI15:BQ18,9,FALSE)</f>
        <v>0</v>
      </c>
      <c r="CG18" s="1">
        <f>VLOOKUP(CE18,BI15:BQ18,8,FALSE)</f>
        <v>0</v>
      </c>
      <c r="CH18" s="1">
        <f>VLOOKUP(CE18,BI15:BQ18,6,FALSE)</f>
        <v>0</v>
      </c>
      <c r="CI18" s="29" t="str">
        <f>IF(AND(CF16=CF18,CG16=CG18,CH18&gt;CH16),CE16,CE18)</f>
        <v>FONTAINHAS - DESISTIU</v>
      </c>
      <c r="CJ18" s="1">
        <f>VLOOKUP(CI18,BI15:BQ18,9,FALSE)</f>
        <v>0</v>
      </c>
      <c r="CK18" s="1">
        <f>VLOOKUP(CI18,BI15:BQ18,8,FALSE)</f>
        <v>0</v>
      </c>
      <c r="CL18" s="1">
        <f>VLOOKUP(CI18,BI15:BQ18,6,FALSE)</f>
        <v>0</v>
      </c>
      <c r="CM18" s="28" t="str">
        <f>IF(AND(CJ15=CJ18,CK15=CK18,CL18&gt;CL15),CI15,CI18)</f>
        <v>FONTAINHAS - DESISTIU</v>
      </c>
      <c r="CN18" s="1">
        <f>VLOOKUP(CM18,BI15:BQ18,9,FALSE)</f>
        <v>0</v>
      </c>
      <c r="CO18" s="1">
        <f>VLOOKUP(CM18,BI15:BQ18,8,FALSE)</f>
        <v>0</v>
      </c>
      <c r="CP18" s="1">
        <f>VLOOKUP(CM18,BI15:BQ18,6,FALSE)</f>
        <v>0</v>
      </c>
      <c r="CQ18" s="13" t="str">
        <f>CM18</f>
        <v>FONTAINHAS - DESISTIU</v>
      </c>
      <c r="CR18" s="26">
        <f>VLOOKUP(CQ18,$X$15:$AF$18,2,FALSE)</f>
        <v>0</v>
      </c>
      <c r="CS18" s="27">
        <f>VLOOKUP(CQ18,$X$15:$AF$18,3,FALSE)</f>
        <v>0</v>
      </c>
      <c r="CT18" s="27">
        <f>VLOOKUP(CQ18,$X$15:$AF$18,4,FALSE)</f>
        <v>0</v>
      </c>
      <c r="CU18" s="27">
        <f>VLOOKUP(CQ18,$X$15:$AF$18,5,FALSE)</f>
        <v>0</v>
      </c>
      <c r="CV18" s="27">
        <f>VLOOKUP(CQ18,$X$15:$AF$18,6,FALSE)</f>
        <v>0</v>
      </c>
      <c r="CW18" s="27">
        <f>VLOOKUP(CQ18,$X$15:$AF$18,7,FALSE)</f>
        <v>0</v>
      </c>
      <c r="CX18" s="27">
        <f>VLOOKUP(CQ18,$X$15:$AF$18,8,FALSE)</f>
        <v>0</v>
      </c>
      <c r="CY18" s="27">
        <f>VLOOKUP(CQ18,$X$15:$AF$18,9,FALSE)</f>
        <v>0</v>
      </c>
      <c r="DA18" s="1" t="str">
        <f>IF(ISNA(VLOOKUP(CQ18,K$6:L$22,1,FALSE))=TRUE,CM18,VLOOKUP(CQ18,K$6:L$22,1,FALSE))</f>
        <v>FONTAINHAS - DESISTIU</v>
      </c>
      <c r="DB18" s="1" t="str">
        <f>IF(ISNA(VLOOKUP(CQ18,K$6:L$22,2,FALSE))=TRUE,CM18,VLOOKUP(CQ18,K$6:L$22,2,FALSE))</f>
        <v>FONTAINHAS - DESISTIU</v>
      </c>
      <c r="DD18" s="1" t="str">
        <f>IF(DD17=CM18,CM17,IF(AND(CR19=CR18,CY19=CY18,DA19=CM19,DB19=CM18),DA19,CM18))</f>
        <v>FONTAINHAS - DESISTIU</v>
      </c>
      <c r="DE18" s="26">
        <f>VLOOKUP(DD18,$X$15:$AF$18,2,FALSE)</f>
        <v>0</v>
      </c>
      <c r="DF18" s="27">
        <f>VLOOKUP(DD18,$X$15:$AF$18,3,FALSE)</f>
        <v>0</v>
      </c>
      <c r="DG18" s="27">
        <f>VLOOKUP(DD18,$X$15:$AF$18,4,FALSE)</f>
        <v>0</v>
      </c>
      <c r="DH18" s="27">
        <f>VLOOKUP(DD18,$X$15:$AF$18,5,FALSE)</f>
        <v>0</v>
      </c>
      <c r="DI18" s="27">
        <f>VLOOKUP(DD18,$X$15:$AF$18,6,FALSE)</f>
        <v>0</v>
      </c>
      <c r="DJ18" s="27">
        <f>VLOOKUP(DD18,$X$15:$AF$18,7,FALSE)</f>
        <v>0</v>
      </c>
      <c r="DK18" s="27">
        <f>VLOOKUP(DD18,$X$15:$AF$18,8,FALSE)</f>
        <v>0</v>
      </c>
      <c r="DL18" s="27">
        <f>VLOOKUP(DD18,$X$15:$AF$18,9,FALSE)</f>
        <v>0</v>
      </c>
    </row>
    <row r="19" spans="2:116" ht="22.5" customHeight="1" x14ac:dyDescent="0.3">
      <c r="B19" s="93">
        <v>14</v>
      </c>
      <c r="C19" s="86">
        <v>46190</v>
      </c>
      <c r="D19" s="87">
        <v>0.80208333333333337</v>
      </c>
      <c r="E19" s="136" t="s">
        <v>87</v>
      </c>
      <c r="F19" s="3"/>
      <c r="G19" s="3"/>
      <c r="H19" s="135" t="s">
        <v>84</v>
      </c>
      <c r="I19" s="150" t="s">
        <v>78</v>
      </c>
      <c r="J19" s="88" t="s">
        <v>9</v>
      </c>
      <c r="K19" s="6" t="str">
        <f>IF(F14&lt;&gt;"",IF(F14&gt;G14,E14,IF(G14&gt;F14,H14,"Empate")),"")</f>
        <v>BENFICA EF</v>
      </c>
      <c r="L19" s="6" t="str">
        <f>IF(F14&lt;&gt;"",IF(F14&lt;G14,E14,IF(G14&lt;F14,H14,"Empate")),"")</f>
        <v>ALCOITÃO</v>
      </c>
      <c r="N19" s="143" t="s">
        <v>90</v>
      </c>
      <c r="O19" s="122">
        <f>SUM(P19:R19)</f>
        <v>2</v>
      </c>
      <c r="P19" s="123">
        <v>2</v>
      </c>
      <c r="Q19" s="123">
        <v>0</v>
      </c>
      <c r="R19" s="123">
        <v>0</v>
      </c>
      <c r="S19" s="123">
        <v>25</v>
      </c>
      <c r="T19" s="123">
        <v>3</v>
      </c>
      <c r="U19" s="123">
        <f>S19-T19</f>
        <v>22</v>
      </c>
      <c r="V19" s="127">
        <v>6</v>
      </c>
      <c r="X19" s="50" t="s">
        <v>73</v>
      </c>
      <c r="Y19" s="50" t="s">
        <v>73</v>
      </c>
      <c r="Z19" s="50" t="s">
        <v>73</v>
      </c>
      <c r="AA19" s="50" t="s">
        <v>73</v>
      </c>
      <c r="AB19" s="15"/>
      <c r="AC19" s="15"/>
      <c r="AD19" s="15"/>
      <c r="AE19" s="15"/>
      <c r="AF19" s="15"/>
    </row>
    <row r="20" spans="2:116" ht="22.5" customHeight="1" x14ac:dyDescent="0.3">
      <c r="B20" s="93">
        <v>15</v>
      </c>
      <c r="C20" s="89">
        <v>46190</v>
      </c>
      <c r="D20" s="90">
        <v>0.80208333333333337</v>
      </c>
      <c r="E20" s="138" t="s">
        <v>85</v>
      </c>
      <c r="F20" s="3"/>
      <c r="G20" s="3"/>
      <c r="H20" s="137" t="s">
        <v>92</v>
      </c>
      <c r="I20" s="151" t="s">
        <v>99</v>
      </c>
      <c r="J20" s="91" t="s">
        <v>10</v>
      </c>
      <c r="K20" s="6" t="e">
        <f>IF(#REF!&lt;&gt;"",IF(#REF!&gt;#REF!,#REF!,IF(#REF!&gt;#REF!,#REF!,"Empate")),"")</f>
        <v>#REF!</v>
      </c>
      <c r="L20" s="6" t="e">
        <f>IF(#REF!&lt;&gt;"",IF(#REF!&lt;#REF!,#REF!,IF(#REF!&lt;#REF!,#REF!,"Empate")),"")</f>
        <v>#REF!</v>
      </c>
      <c r="N20" s="144" t="s">
        <v>85</v>
      </c>
      <c r="O20" s="125">
        <f>SUM(P20:R20)</f>
        <v>1</v>
      </c>
      <c r="P20" s="126">
        <v>0</v>
      </c>
      <c r="Q20" s="126">
        <v>0</v>
      </c>
      <c r="R20" s="126">
        <v>1</v>
      </c>
      <c r="S20" s="126">
        <v>3</v>
      </c>
      <c r="T20" s="126">
        <v>4</v>
      </c>
      <c r="U20" s="126">
        <f>S20-T20</f>
        <v>-1</v>
      </c>
      <c r="V20" s="127">
        <v>0</v>
      </c>
      <c r="X20" s="15" t="s">
        <v>86</v>
      </c>
      <c r="Y20" s="15" t="s">
        <v>87</v>
      </c>
      <c r="Z20" s="15" t="s">
        <v>88</v>
      </c>
      <c r="AA20" s="15" t="s">
        <v>89</v>
      </c>
      <c r="AB20" s="15"/>
      <c r="AC20" s="15"/>
      <c r="AD20" s="15"/>
      <c r="AE20" s="15"/>
      <c r="AF20" s="15"/>
    </row>
    <row r="21" spans="2:116" ht="22.5" customHeight="1" x14ac:dyDescent="0.2">
      <c r="K21" s="6" t="str">
        <f>IF(F15&lt;&gt;"",IF(F15&gt;G15,E15,IF(G15&gt;F15,H15,"Empate")),"")</f>
        <v>ESTORIL PRAIA</v>
      </c>
      <c r="L21" s="6" t="str">
        <f>IF(F15&lt;&gt;"",IF(F15&lt;G15,E15,IF(G15&lt;F15,H15,"Empate")),"")</f>
        <v>ALGUEIRÃO</v>
      </c>
      <c r="N21" s="173" t="s">
        <v>92</v>
      </c>
      <c r="O21" s="192">
        <f>SUM(P21:R21)</f>
        <v>1</v>
      </c>
      <c r="P21" s="171">
        <v>0</v>
      </c>
      <c r="Q21" s="171">
        <v>0</v>
      </c>
      <c r="R21" s="171">
        <v>1</v>
      </c>
      <c r="S21" s="171">
        <v>0</v>
      </c>
      <c r="T21" s="171">
        <v>21</v>
      </c>
      <c r="U21" s="171">
        <f>S21-T21</f>
        <v>-21</v>
      </c>
      <c r="V21" s="172">
        <v>0</v>
      </c>
      <c r="X21" s="7"/>
      <c r="Y21" s="8" t="s">
        <v>17</v>
      </c>
      <c r="Z21" s="8" t="s">
        <v>18</v>
      </c>
      <c r="AA21" s="8" t="s">
        <v>12</v>
      </c>
      <c r="AB21" s="8" t="s">
        <v>11</v>
      </c>
      <c r="AC21" s="8" t="s">
        <v>3</v>
      </c>
      <c r="AD21" s="8" t="s">
        <v>4</v>
      </c>
      <c r="AE21" s="8" t="s">
        <v>19</v>
      </c>
      <c r="AF21" s="9" t="s">
        <v>20</v>
      </c>
      <c r="BI21" s="10"/>
      <c r="BJ21" s="11" t="s">
        <v>17</v>
      </c>
      <c r="BK21" s="11" t="s">
        <v>18</v>
      </c>
      <c r="BL21" s="11" t="s">
        <v>12</v>
      </c>
      <c r="BM21" s="11" t="s">
        <v>11</v>
      </c>
      <c r="BN21" s="11" t="s">
        <v>3</v>
      </c>
      <c r="BO21" s="11" t="s">
        <v>4</v>
      </c>
      <c r="BP21" s="11" t="s">
        <v>19</v>
      </c>
      <c r="BQ21" s="11" t="s">
        <v>20</v>
      </c>
      <c r="BR21" s="12"/>
      <c r="BS21" s="12"/>
      <c r="BT21" s="12"/>
      <c r="BU21" s="12"/>
      <c r="BV21" s="12"/>
      <c r="BW21" s="12"/>
      <c r="BX21" s="12"/>
      <c r="BY21" s="13"/>
      <c r="BZ21" s="13"/>
      <c r="CQ21" s="10"/>
      <c r="CR21" s="11" t="s">
        <v>17</v>
      </c>
      <c r="CS21" s="11" t="s">
        <v>18</v>
      </c>
      <c r="CT21" s="11" t="s">
        <v>12</v>
      </c>
      <c r="CU21" s="11" t="s">
        <v>11</v>
      </c>
      <c r="CV21" s="11" t="s">
        <v>3</v>
      </c>
      <c r="CW21" s="11" t="s">
        <v>4</v>
      </c>
      <c r="CX21" s="11" t="s">
        <v>19</v>
      </c>
      <c r="CY21" s="11" t="s">
        <v>20</v>
      </c>
      <c r="DE21" s="11" t="s">
        <v>17</v>
      </c>
      <c r="DF21" s="11" t="s">
        <v>18</v>
      </c>
      <c r="DG21" s="11" t="s">
        <v>12</v>
      </c>
      <c r="DH21" s="11" t="s">
        <v>11</v>
      </c>
      <c r="DI21" s="11" t="s">
        <v>3</v>
      </c>
      <c r="DJ21" s="11" t="s">
        <v>4</v>
      </c>
      <c r="DK21" s="11" t="s">
        <v>19</v>
      </c>
      <c r="DL21" s="11" t="s">
        <v>20</v>
      </c>
    </row>
    <row r="22" spans="2:116" ht="22.5" customHeight="1" x14ac:dyDescent="0.3">
      <c r="B22" s="205" t="s">
        <v>70</v>
      </c>
      <c r="C22" s="206"/>
      <c r="D22" s="206"/>
      <c r="E22" s="206"/>
      <c r="F22" s="206"/>
      <c r="G22" s="206"/>
      <c r="H22" s="206"/>
      <c r="I22" s="206"/>
      <c r="J22" s="207"/>
      <c r="K22" s="6" t="e">
        <f>IF(#REF!&lt;&gt;"",IF(#REF!&gt;#REF!,#REF!,IF(#REF!&gt;#REF!,#REF!,"Empate")),"")</f>
        <v>#REF!</v>
      </c>
      <c r="L22" s="6" t="e">
        <f>IF(#REF!&lt;&gt;"",IF(#REF!&lt;#REF!,#REF!,IF(#REF!&lt;#REF!,#REF!,"Empate")),"")</f>
        <v>#REF!</v>
      </c>
      <c r="X22" s="4" t="s">
        <v>93</v>
      </c>
      <c r="Y22" s="39" t="e">
        <f>DCOUNT($E$5:$F$21,$F$5,#REF!)+DCOUNT($G$5:$H$21,$G$5,#REF!)</f>
        <v>#REF!</v>
      </c>
      <c r="Z22" s="39">
        <f>COUNTIF($K$6:$K$27,#REF!)</f>
        <v>12</v>
      </c>
      <c r="AA22" s="39" t="e">
        <f>Y22-Z22-AB22</f>
        <v>#REF!</v>
      </c>
      <c r="AB22" s="39">
        <f>COUNTIF($L$6:$L$27,#REF!)</f>
        <v>12</v>
      </c>
      <c r="AC22" s="39" t="e">
        <f>DSUM($E$5:$F$21,$F$5,#REF!)+DSUM($G$5:$H$21,$G$5,#REF!)</f>
        <v>#REF!</v>
      </c>
      <c r="AD22" s="39" t="e">
        <f>DSUM($E$5:$G$21,$G$5,#REF!)+DSUM($F$5:$H$21,$F$5,#REF!)</f>
        <v>#REF!</v>
      </c>
      <c r="AE22" s="39" t="e">
        <f>AC22-AD22</f>
        <v>#REF!</v>
      </c>
      <c r="AF22" s="40">
        <v>-1</v>
      </c>
      <c r="AH22" s="41" t="str">
        <f>X22</f>
        <v>NADA</v>
      </c>
      <c r="AI22" s="42">
        <f>AF22</f>
        <v>-1</v>
      </c>
      <c r="AJ22" s="43" t="str">
        <f>AH22</f>
        <v>NADA</v>
      </c>
      <c r="AK22" s="42">
        <f>VLOOKUP(AJ22,X22:AF22,9,FALSE)</f>
        <v>-1</v>
      </c>
      <c r="AL22" s="43" t="str">
        <f>AJ22</f>
        <v>NADA</v>
      </c>
      <c r="AM22" s="42">
        <f>VLOOKUP(AL22,X22:AF22,9,FALSE)</f>
        <v>-1</v>
      </c>
      <c r="AN22" s="44" t="e">
        <f>IF(AM22&lt;=#REF!,AL22,#REF!)</f>
        <v>#REF!</v>
      </c>
      <c r="AO22" s="42" t="e">
        <f>VLOOKUP(AN22,X22:AF22,9,FALSE)</f>
        <v>#REF!</v>
      </c>
      <c r="AP22" s="43" t="e">
        <f>AN22</f>
        <v>#REF!</v>
      </c>
      <c r="AQ22" s="42" t="e">
        <f>VLOOKUP(AP22,X22:AF22,9,FALSE)</f>
        <v>#REF!</v>
      </c>
      <c r="AR22" s="44" t="e">
        <f>IF(AQ22&lt;=#REF!,AP22,#REF!)</f>
        <v>#REF!</v>
      </c>
      <c r="AS22" s="42" t="e">
        <f>VLOOKUP(AR22,X22:AF22,9,FALSE)</f>
        <v>#REF!</v>
      </c>
      <c r="AT22" s="44" t="e">
        <f>IF(AS22&lt;=#REF!,AR22,#REF!)</f>
        <v>#REF!</v>
      </c>
      <c r="AU22" s="45" t="e">
        <f>VLOOKUP(AT22,X22:AF22,9,FALSE)</f>
        <v>#REF!</v>
      </c>
      <c r="AV22" s="46" t="e">
        <f t="shared" ref="AV22:AW24" si="2">AT22</f>
        <v>#REF!</v>
      </c>
      <c r="AW22" s="47" t="e">
        <f t="shared" si="2"/>
        <v>#REF!</v>
      </c>
      <c r="AX22" s="42" t="e">
        <f>VLOOKUP(AV22,X22:AF22,8,FALSE)</f>
        <v>#REF!</v>
      </c>
      <c r="AY22" s="43" t="e">
        <f>AV22</f>
        <v>#REF!</v>
      </c>
      <c r="AZ22" s="42" t="e">
        <f>VLOOKUP(AY22,X22:AF22,9,FALSE)</f>
        <v>#REF!</v>
      </c>
      <c r="BA22" s="42" t="e">
        <f>VLOOKUP(AY22,X22:AF22,8,FALSE)</f>
        <v>#REF!</v>
      </c>
      <c r="BB22" s="43" t="e">
        <f>AY22</f>
        <v>#REF!</v>
      </c>
      <c r="BC22" s="42" t="e">
        <f>VLOOKUP(BB22,X22:AF22,9,FALSE)</f>
        <v>#REF!</v>
      </c>
      <c r="BD22" s="42" t="e">
        <f>VLOOKUP(BB22,X22:AF22,8,FALSE)</f>
        <v>#REF!</v>
      </c>
      <c r="BE22" s="44" t="e">
        <f>IF(AND(#REF!=BC22,BD22&gt;#REF!),#REF!,BB22)</f>
        <v>#REF!</v>
      </c>
      <c r="BF22" s="48" t="e">
        <f>VLOOKUP(BE22,X22:AF22,9,FALSE)</f>
        <v>#REF!</v>
      </c>
      <c r="BG22" s="49" t="e">
        <f>BE22</f>
        <v>#REF!</v>
      </c>
      <c r="BI22" s="13" t="e">
        <f>BG22</f>
        <v>#REF!</v>
      </c>
      <c r="BJ22" s="26" t="e">
        <f>VLOOKUP(BI22,X22:AF22,2,FALSE)</f>
        <v>#REF!</v>
      </c>
      <c r="BK22" s="27" t="e">
        <f>VLOOKUP(BI22,X22:AF22,3,FALSE)</f>
        <v>#REF!</v>
      </c>
      <c r="BL22" s="27" t="e">
        <f>VLOOKUP(BI22,X22:AF22,4,FALSE)</f>
        <v>#REF!</v>
      </c>
      <c r="BM22" s="27" t="e">
        <f>VLOOKUP(BI22,X22:AF22,5,FALSE)</f>
        <v>#REF!</v>
      </c>
      <c r="BN22" s="27" t="e">
        <f>VLOOKUP(BI22,X22:AF22,6,FALSE)</f>
        <v>#REF!</v>
      </c>
      <c r="BO22" s="27" t="e">
        <f>VLOOKUP(BI22,X22:AF22,7,FALSE)</f>
        <v>#REF!</v>
      </c>
      <c r="BP22" s="27" t="e">
        <f>VLOOKUP(BI22,X22:AF22,8,FALSE)</f>
        <v>#REF!</v>
      </c>
      <c r="BQ22" s="27" t="e">
        <f>VLOOKUP(BI22,X22:AF22,9,FALSE)</f>
        <v>#REF!</v>
      </c>
      <c r="BR22" s="1" t="e">
        <f>BI22</f>
        <v>#REF!</v>
      </c>
      <c r="BS22" s="1" t="e">
        <f>VLOOKUP(BR22,BI22:BQ22,9,FALSE)</f>
        <v>#REF!</v>
      </c>
      <c r="BT22" s="1" t="e">
        <f>VLOOKUP(BR22,BI22:BQ22,8,FALSE)</f>
        <v>#REF!</v>
      </c>
      <c r="BU22" s="29" t="e">
        <f>IF(AND(#REF!=BS22,BT22&gt;#REF!),#REF!,BR22)</f>
        <v>#REF!</v>
      </c>
      <c r="BV22" s="29" t="e">
        <f>VLOOKUP(BU22,BI22:BQ22,9,FALSE)</f>
        <v>#REF!</v>
      </c>
      <c r="BW22" s="29" t="e">
        <f>VLOOKUP(BU22,BI22:BQ22,8,FALSE)</f>
        <v>#REF!</v>
      </c>
      <c r="BX22" s="29" t="e">
        <f>IF(AND(#REF!=BV22,BW22&gt;#REF!),#REF!,BU22)</f>
        <v>#REF!</v>
      </c>
      <c r="BY22" s="1" t="e">
        <f>VLOOKUP(BX22,BI22:BQ22,9,FALSE)</f>
        <v>#REF!</v>
      </c>
      <c r="BZ22" s="12" t="e">
        <f>VLOOKUP(BX22,BI22:BQ22,8,FALSE)</f>
        <v>#REF!</v>
      </c>
      <c r="CA22" s="30" t="e">
        <f>IF(AND(#REF!=BY22,BZ22&gt;#REF!),#REF!,BX22)</f>
        <v>#REF!</v>
      </c>
      <c r="CB22" s="1" t="e">
        <f>VLOOKUP(CA22,BI22:BQ22,9,FALSE)</f>
        <v>#REF!</v>
      </c>
      <c r="CC22" s="1" t="e">
        <f>VLOOKUP(CA22,BI22:BQ22,8,FALSE)</f>
        <v>#REF!</v>
      </c>
      <c r="CD22" s="12" t="e">
        <f>VLOOKUP(CA22,BI22:BQ22,6,FALSE)</f>
        <v>#REF!</v>
      </c>
      <c r="CE22" s="29" t="e">
        <f>IF(AND(#REF!=CB22,#REF!=CC22,CD22&gt;#REF!),#REF!,CA22)</f>
        <v>#REF!</v>
      </c>
      <c r="CF22" s="1" t="e">
        <f>VLOOKUP(CE22,BI22:BQ22,9,FALSE)</f>
        <v>#REF!</v>
      </c>
      <c r="CG22" s="1" t="e">
        <f>VLOOKUP(CE22,BI22:BQ22,8,FALSE)</f>
        <v>#REF!</v>
      </c>
      <c r="CH22" s="1" t="e">
        <f>VLOOKUP(CE22,BI22:BQ22,6,FALSE)</f>
        <v>#REF!</v>
      </c>
      <c r="CI22" s="29" t="e">
        <f>IF(AND(#REF!=CF22,#REF!=CG22,CH22&gt;#REF!),#REF!,CE22)</f>
        <v>#REF!</v>
      </c>
      <c r="CJ22" s="1" t="e">
        <f>VLOOKUP(CI22,BI22:BQ22,9,FALSE)</f>
        <v>#REF!</v>
      </c>
      <c r="CK22" s="1" t="e">
        <f>VLOOKUP(CI22,BI22:BQ22,8,FALSE)</f>
        <v>#REF!</v>
      </c>
      <c r="CL22" s="1" t="e">
        <f>VLOOKUP(CI22,BI22:BQ22,6,FALSE)</f>
        <v>#REF!</v>
      </c>
      <c r="CM22" s="28" t="e">
        <f>IF(AND(#REF!=CJ22,#REF!=CK22,CL22&gt;#REF!),#REF!,CI22)</f>
        <v>#REF!</v>
      </c>
      <c r="CN22" s="1" t="e">
        <f>VLOOKUP(CM22,BI22:BQ22,9,FALSE)</f>
        <v>#REF!</v>
      </c>
      <c r="CO22" s="1" t="e">
        <f>VLOOKUP(CM22,BI22:BQ22,8,FALSE)</f>
        <v>#REF!</v>
      </c>
      <c r="CP22" s="1" t="e">
        <f>VLOOKUP(CM22,BI22:BQ22,6,FALSE)</f>
        <v>#REF!</v>
      </c>
      <c r="CQ22" s="13" t="e">
        <f>CM22</f>
        <v>#REF!</v>
      </c>
      <c r="CR22" s="26" t="e">
        <f>VLOOKUP(CQ22,$X$22:$AF$22,2,FALSE)</f>
        <v>#REF!</v>
      </c>
      <c r="CS22" s="27" t="e">
        <f>VLOOKUP(CQ22,$X$22:$AF$22,3,FALSE)</f>
        <v>#REF!</v>
      </c>
      <c r="CT22" s="27" t="e">
        <f>VLOOKUP(CQ22,$X$22:$AF$22,4,FALSE)</f>
        <v>#REF!</v>
      </c>
      <c r="CU22" s="27" t="e">
        <f>VLOOKUP(CQ22,$X$22:$AF$22,5,FALSE)</f>
        <v>#REF!</v>
      </c>
      <c r="CV22" s="27" t="e">
        <f>VLOOKUP(CQ22,$X$22:$AF$22,6,FALSE)</f>
        <v>#REF!</v>
      </c>
      <c r="CW22" s="27" t="e">
        <f>VLOOKUP(CQ22,$X$22:$AF$22,7,FALSE)</f>
        <v>#REF!</v>
      </c>
      <c r="CX22" s="27" t="e">
        <f>VLOOKUP(CQ22,$X$22:$AF$22,8,FALSE)</f>
        <v>#REF!</v>
      </c>
      <c r="CY22" s="27" t="e">
        <f>VLOOKUP(CQ22,$X$22:$AF$22,9,FALSE)</f>
        <v>#REF!</v>
      </c>
      <c r="DA22" s="1" t="e">
        <f>IF(ISNA(VLOOKUP(CQ22,K$6:L$22,1,FALSE))=TRUE,CM22,VLOOKUP(CQ22,K$6:L$22,1,FALSE))</f>
        <v>#REF!</v>
      </c>
      <c r="DB22" s="1" t="e">
        <f>IF(ISNA(VLOOKUP(CQ22,K$6:L$22,2,FALSE))=TRUE,CM22,VLOOKUP(CQ22,K$6:L$22,2,FALSE))</f>
        <v>#REF!</v>
      </c>
      <c r="DD22" s="1" t="e">
        <f>IF(#REF!=CM22,#REF!,IF(AND(#REF!=CR22,#REF!=CY22,#REF!=#REF!,#REF!=CM22),#REF!,CM22))</f>
        <v>#REF!</v>
      </c>
      <c r="DE22" s="26" t="e">
        <f>VLOOKUP(DD22,$X$22:$AF$22,2,FALSE)</f>
        <v>#REF!</v>
      </c>
      <c r="DF22" s="27" t="e">
        <f>VLOOKUP(DD22,$X$22:$AF$22,3,FALSE)</f>
        <v>#REF!</v>
      </c>
      <c r="DG22" s="27" t="e">
        <f>VLOOKUP(DD22,$X$22:$AF$22,4,FALSE)</f>
        <v>#REF!</v>
      </c>
      <c r="DH22" s="27" t="e">
        <f>VLOOKUP(DD22,$X$22:$AF$22,5,FALSE)</f>
        <v>#REF!</v>
      </c>
      <c r="DI22" s="27" t="e">
        <f>VLOOKUP(DD22,$X$22:$AF$22,6,FALSE)</f>
        <v>#REF!</v>
      </c>
      <c r="DJ22" s="27" t="e">
        <f>VLOOKUP(DD22,$X$22:$AF$22,7,FALSE)</f>
        <v>#REF!</v>
      </c>
      <c r="DK22" s="27" t="e">
        <f>VLOOKUP(DD22,$X$22:$AF$22,8,FALSE)</f>
        <v>#REF!</v>
      </c>
      <c r="DL22" s="27" t="e">
        <f>VLOOKUP(DD22,$X$22:$AF$22,9,FALSE)</f>
        <v>#REF!</v>
      </c>
    </row>
    <row r="23" spans="2:116" ht="22.5" customHeight="1" x14ac:dyDescent="0.3">
      <c r="B23" s="202" t="s">
        <v>15</v>
      </c>
      <c r="C23" s="203"/>
      <c r="D23" s="203"/>
      <c r="E23" s="203"/>
      <c r="F23" s="203"/>
      <c r="G23" s="203"/>
      <c r="H23" s="203"/>
      <c r="I23" s="203"/>
      <c r="J23" s="204"/>
      <c r="K23" s="6" t="e">
        <f>IF(#REF!&lt;&gt;"",IF(#REF!&gt;#REF!,#REF!,IF(#REF!&gt;#REF!,#REF!,"Empate")),"")</f>
        <v>#REF!</v>
      </c>
      <c r="L23" s="6" t="e">
        <f>IF(#REF!&lt;&gt;"",IF(#REF!&lt;#REF!,#REF!,IF(#REF!&lt;#REF!,#REF!,"Empate")),"")</f>
        <v>#REF!</v>
      </c>
      <c r="N23" s="110"/>
      <c r="O23" s="111"/>
      <c r="P23" s="111"/>
      <c r="Q23" s="111"/>
      <c r="R23" s="111"/>
      <c r="S23" s="111"/>
      <c r="T23" s="111"/>
      <c r="U23" s="111"/>
      <c r="V23" s="111"/>
      <c r="X23" s="14" t="s">
        <v>96</v>
      </c>
      <c r="Y23" s="15">
        <f>DCOUNT($E$5:$F$21,$F$5,$Z25:$Z26)+DCOUNT($G$5:$H$21,$G$5,$Z25:$Z26)</f>
        <v>2</v>
      </c>
      <c r="Z23" s="15">
        <f>COUNTIF($K$6:$K$27,Z26)</f>
        <v>0</v>
      </c>
      <c r="AA23" s="15">
        <f>Y23-Z23-AB23</f>
        <v>0</v>
      </c>
      <c r="AB23" s="15">
        <f>COUNTIF($L$6:$L$27,Z26)</f>
        <v>2</v>
      </c>
      <c r="AC23" s="15">
        <f>DSUM($E$5:$F$21,$F$5,$Z25:$Z26)+DSUM($G$5:$H$21,$G$5,$Z25:$Z26)</f>
        <v>2</v>
      </c>
      <c r="AD23" s="15">
        <f>DSUM($E$5:$G$21,$G$5,$Z25:$Z26)+DSUM($F$5:$H$21,$F$5,$Z25:$Z26)</f>
        <v>11</v>
      </c>
      <c r="AE23" s="15">
        <f>AC23-AD23</f>
        <v>-9</v>
      </c>
      <c r="AF23" s="16">
        <f>Z23*3+AA23*1</f>
        <v>0</v>
      </c>
      <c r="AH23" s="31" t="str">
        <f>X23</f>
        <v>CASCAIS</v>
      </c>
      <c r="AI23" s="32">
        <f>AF23</f>
        <v>0</v>
      </c>
      <c r="AJ23" s="10" t="str">
        <f>AH23</f>
        <v>CASCAIS</v>
      </c>
      <c r="AK23" s="32">
        <f>VLOOKUP(AJ23,X23:AF24,9,FALSE)</f>
        <v>0</v>
      </c>
      <c r="AL23" s="30" t="e">
        <f>IF(AK23&lt;=#REF!,AJ23,#REF!)</f>
        <v>#REF!</v>
      </c>
      <c r="AM23" s="32" t="e">
        <f>VLOOKUP(AL23,X23:AF24,9,FALSE)</f>
        <v>#REF!</v>
      </c>
      <c r="AN23" s="10" t="e">
        <f>AL23</f>
        <v>#REF!</v>
      </c>
      <c r="AO23" s="32" t="e">
        <f>VLOOKUP(AN23,X23:AF24,9,FALSE)</f>
        <v>#REF!</v>
      </c>
      <c r="AP23" s="30" t="e">
        <f>IF(AO23&lt;=#REF!,AN23,#REF!)</f>
        <v>#REF!</v>
      </c>
      <c r="AQ23" s="32" t="e">
        <f>VLOOKUP(AP23,X23:AF24,9,FALSE)</f>
        <v>#REF!</v>
      </c>
      <c r="AR23" s="10" t="e">
        <f>AP23</f>
        <v>#REF!</v>
      </c>
      <c r="AS23" s="32" t="e">
        <f>VLOOKUP(AR23,X23:AF24,9,FALSE)</f>
        <v>#REF!</v>
      </c>
      <c r="AT23" s="30" t="e">
        <f>IF(AS23&gt;=AS24,AR23,AR24)</f>
        <v>#REF!</v>
      </c>
      <c r="AU23" s="38" t="e">
        <f>VLOOKUP(AT23,X23:AF24,9,FALSE)</f>
        <v>#REF!</v>
      </c>
      <c r="AV23" s="34" t="e">
        <f t="shared" si="2"/>
        <v>#REF!</v>
      </c>
      <c r="AW23" s="35" t="e">
        <f t="shared" si="2"/>
        <v>#REF!</v>
      </c>
      <c r="AX23" s="32" t="e">
        <f>VLOOKUP(AV23,X23:AF24,8,FALSE)</f>
        <v>#REF!</v>
      </c>
      <c r="AY23" s="10" t="e">
        <f>AV23</f>
        <v>#REF!</v>
      </c>
      <c r="AZ23" s="32" t="e">
        <f>VLOOKUP(AY23,X23:AF24,9,FALSE)</f>
        <v>#REF!</v>
      </c>
      <c r="BA23" s="32" t="e">
        <f>VLOOKUP(AY23,X23:AF24,8,FALSE)</f>
        <v>#REF!</v>
      </c>
      <c r="BB23" s="30" t="e">
        <f>IF(AND(#REF!=AZ23,BA23&gt;#REF!),#REF!,AY23)</f>
        <v>#REF!</v>
      </c>
      <c r="BC23" s="32" t="e">
        <f>VLOOKUP(BB23,X23:AF24,9,FALSE)</f>
        <v>#REF!</v>
      </c>
      <c r="BD23" s="32" t="e">
        <f>VLOOKUP(BB23,X23:AF24,8,FALSE)</f>
        <v>#REF!</v>
      </c>
      <c r="BE23" s="30" t="e">
        <f>IF(AND(BC23=BC24,BD24&gt;BD23),BB24,BB23)</f>
        <v>#REF!</v>
      </c>
      <c r="BF23" s="36" t="e">
        <f>BC23</f>
        <v>#REF!</v>
      </c>
      <c r="BG23" s="37" t="e">
        <f>BE23</f>
        <v>#REF!</v>
      </c>
      <c r="BI23" s="13" t="e">
        <f>BG23</f>
        <v>#REF!</v>
      </c>
      <c r="BJ23" s="26" t="e">
        <f>VLOOKUP(BI23,X23:AF24,2,FALSE)</f>
        <v>#REF!</v>
      </c>
      <c r="BK23" s="27" t="e">
        <f>VLOOKUP(BI23,X23:AF24,3,FALSE)</f>
        <v>#REF!</v>
      </c>
      <c r="BL23" s="27" t="e">
        <f>VLOOKUP(BI23,X23:AF24,4,FALSE)</f>
        <v>#REF!</v>
      </c>
      <c r="BM23" s="27" t="e">
        <f>VLOOKUP(BI23,X23:AF24,5,FALSE)</f>
        <v>#REF!</v>
      </c>
      <c r="BN23" s="27" t="e">
        <f>VLOOKUP(BI23,X23:AF24,6,FALSE)</f>
        <v>#REF!</v>
      </c>
      <c r="BO23" s="27" t="e">
        <f>VLOOKUP(BI23,X23:AF24,7,FALSE)</f>
        <v>#REF!</v>
      </c>
      <c r="BP23" s="27" t="e">
        <f>VLOOKUP(BI23,X23:AF24,8,FALSE)</f>
        <v>#REF!</v>
      </c>
      <c r="BQ23" s="27" t="e">
        <f>VLOOKUP(BI23,X23:AF24,9,FALSE)</f>
        <v>#REF!</v>
      </c>
      <c r="BR23" s="1" t="e">
        <f>BI23</f>
        <v>#REF!</v>
      </c>
      <c r="BS23" s="1" t="e">
        <f>VLOOKUP(BR23,BI23:BQ24,9,FALSE)</f>
        <v>#REF!</v>
      </c>
      <c r="BT23" s="1" t="e">
        <f>VLOOKUP(BR23,BI23:BQ24,8,FALSE)</f>
        <v>#REF!</v>
      </c>
      <c r="BU23" s="29" t="e">
        <f>IF(AND(BS23=BS24,BT24&gt;BT23),BR24,BR23)</f>
        <v>#REF!</v>
      </c>
      <c r="BV23" s="29" t="e">
        <f>VLOOKUP(BU23,BI23:BQ24,9,FALSE)</f>
        <v>#REF!</v>
      </c>
      <c r="BW23" s="29" t="e">
        <f>VLOOKUP(BU23,BI23:BQ24,8,FALSE)</f>
        <v>#REF!</v>
      </c>
      <c r="BX23" s="28" t="e">
        <f>IF(AND(#REF!=BV23,BW23&gt;#REF!),#REF!,BU23)</f>
        <v>#REF!</v>
      </c>
      <c r="BY23" s="1" t="e">
        <f>VLOOKUP(BX23,BI23:BQ24,9,FALSE)</f>
        <v>#REF!</v>
      </c>
      <c r="BZ23" s="12" t="e">
        <f>VLOOKUP(BX23,BI23:BQ24,8,FALSE)</f>
        <v>#REF!</v>
      </c>
      <c r="CA23" s="1" t="e">
        <f>IF(AND(#REF!=BY23,BZ23&gt;#REF!),#REF!,BX23)</f>
        <v>#REF!</v>
      </c>
      <c r="CB23" s="1" t="e">
        <f>VLOOKUP(CA23,BI23:BQ24,9,FALSE)</f>
        <v>#REF!</v>
      </c>
      <c r="CC23" s="1" t="e">
        <f>VLOOKUP(CA23,BI23:BQ24,8,FALSE)</f>
        <v>#REF!</v>
      </c>
      <c r="CD23" s="12" t="e">
        <f>VLOOKUP(CA23,BI23:BQ24,6,FALSE)</f>
        <v>#REF!</v>
      </c>
      <c r="CE23" s="29" t="e">
        <f>IF(AND(CB23=CB24,CC23=CC24,CD24&gt;CD23),CA24,CA23)</f>
        <v>#REF!</v>
      </c>
      <c r="CF23" s="1" t="e">
        <f>VLOOKUP(CE23,BI23:BQ24,9,FALSE)</f>
        <v>#REF!</v>
      </c>
      <c r="CG23" s="1" t="e">
        <f>VLOOKUP(CE23,BI23:BQ24,8,FALSE)</f>
        <v>#REF!</v>
      </c>
      <c r="CH23" s="1" t="e">
        <f>VLOOKUP(CE23,BI23:BQ24,6,FALSE)</f>
        <v>#REF!</v>
      </c>
      <c r="CI23" s="28" t="e">
        <f>IF(AND(#REF!=CF23,#REF!=CG23,CH23&gt;#REF!),#REF!,CE23)</f>
        <v>#REF!</v>
      </c>
      <c r="CJ23" s="1" t="e">
        <f>VLOOKUP(CI23,BI23:BQ24,9,FALSE)</f>
        <v>#REF!</v>
      </c>
      <c r="CK23" s="1" t="e">
        <f>VLOOKUP(CI23,BI23:BQ24,8,FALSE)</f>
        <v>#REF!</v>
      </c>
      <c r="CL23" s="1" t="e">
        <f>VLOOKUP(CI23,BI23:BQ24,6,FALSE)</f>
        <v>#REF!</v>
      </c>
      <c r="CM23" s="29" t="e">
        <f>IF(AND(#REF!=CJ23,#REF!=CK23,CL23&gt;#REF!),#REF!,CI23)</f>
        <v>#REF!</v>
      </c>
      <c r="CN23" s="1" t="e">
        <f>VLOOKUP(CM23,BI23:BQ24,9,FALSE)</f>
        <v>#REF!</v>
      </c>
      <c r="CO23" s="1" t="e">
        <f>VLOOKUP(CM23,BI23:BQ24,8,FALSE)</f>
        <v>#REF!</v>
      </c>
      <c r="CP23" s="1" t="e">
        <f>VLOOKUP(CM23,BI23:BQ24,6,FALSE)</f>
        <v>#REF!</v>
      </c>
      <c r="CQ23" s="13" t="e">
        <f>CM23</f>
        <v>#REF!</v>
      </c>
      <c r="CR23" s="26" t="e">
        <f>VLOOKUP(CQ23,$X$23:$AF$24,2,FALSE)</f>
        <v>#REF!</v>
      </c>
      <c r="CS23" s="27" t="e">
        <f>VLOOKUP(CQ23,$X$23:$AF$24,3,FALSE)</f>
        <v>#REF!</v>
      </c>
      <c r="CT23" s="27" t="e">
        <f>VLOOKUP(CQ23,$X$23:$AF$24,4,FALSE)</f>
        <v>#REF!</v>
      </c>
      <c r="CU23" s="27" t="e">
        <f>VLOOKUP(CQ23,$X$23:$AF$24,5,FALSE)</f>
        <v>#REF!</v>
      </c>
      <c r="CV23" s="27" t="e">
        <f>VLOOKUP(CQ23,$X$23:$AF$24,6,FALSE)</f>
        <v>#REF!</v>
      </c>
      <c r="CW23" s="27" t="e">
        <f>VLOOKUP(CQ23,$X$23:$AF$24,7,FALSE)</f>
        <v>#REF!</v>
      </c>
      <c r="CX23" s="27" t="e">
        <f>VLOOKUP(CQ23,$X$23:$AF$24,8,FALSE)</f>
        <v>#REF!</v>
      </c>
      <c r="CY23" s="27" t="e">
        <f>VLOOKUP(CQ23,$X$23:$AF$24,9,FALSE)</f>
        <v>#REF!</v>
      </c>
      <c r="DA23" s="1" t="e">
        <f>IF(ISNA(VLOOKUP(CQ23,K$6:L$22,1,FALSE))=TRUE,CM24,VLOOKUP(CQ23,K$6:L$22,1,FALSE))</f>
        <v>#REF!</v>
      </c>
      <c r="DB23" s="1" t="e">
        <f>IF(ISNA(VLOOKUP(CQ23,K$6:L$22,2,FALSE))=TRUE,CM24,VLOOKUP(CQ23,K$6:L$22,2,FALSE))</f>
        <v>#REF!</v>
      </c>
      <c r="DD23" s="1" t="e">
        <f>IF(#REF!=CM23,#REF!,IF(AND(CR24=CR23,CY24=CY23,DA24=CM24,DB24=CM23),DA24,CM23))</f>
        <v>#REF!</v>
      </c>
      <c r="DE23" s="26" t="e">
        <f>VLOOKUP(DD23,$X$23:$AF$24,2,FALSE)</f>
        <v>#REF!</v>
      </c>
      <c r="DF23" s="27" t="e">
        <f>VLOOKUP(DD23,$X$23:$AF$24,3,FALSE)</f>
        <v>#REF!</v>
      </c>
      <c r="DG23" s="27" t="e">
        <f>VLOOKUP(DD23,$X$23:$AF$24,4,FALSE)</f>
        <v>#REF!</v>
      </c>
      <c r="DH23" s="27" t="e">
        <f>VLOOKUP(DD23,$X$23:$AF$24,5,FALSE)</f>
        <v>#REF!</v>
      </c>
      <c r="DI23" s="27" t="e">
        <f>VLOOKUP(DD23,$X$23:$AF$24,6,FALSE)</f>
        <v>#REF!</v>
      </c>
      <c r="DJ23" s="27" t="e">
        <f>VLOOKUP(DD23,$X$23:$AF$24,7,FALSE)</f>
        <v>#REF!</v>
      </c>
      <c r="DK23" s="27" t="e">
        <f>VLOOKUP(DD23,$X$23:$AF$24,8,FALSE)</f>
        <v>#REF!</v>
      </c>
      <c r="DL23" s="27" t="e">
        <f>VLOOKUP(DD23,$X$23:$AF$24,9,FALSE)</f>
        <v>#REF!</v>
      </c>
    </row>
    <row r="24" spans="2:116" ht="22.5" customHeight="1" x14ac:dyDescent="0.3">
      <c r="B24" s="93">
        <v>16</v>
      </c>
      <c r="C24" s="94">
        <v>46191</v>
      </c>
      <c r="D24" s="168">
        <v>0.80208333333333337</v>
      </c>
      <c r="E24" s="155" t="s">
        <v>82</v>
      </c>
      <c r="F24" s="3"/>
      <c r="G24" s="3"/>
      <c r="H24" s="154" t="s">
        <v>104</v>
      </c>
      <c r="I24" s="152" t="s">
        <v>64</v>
      </c>
      <c r="J24" s="5"/>
      <c r="K24" s="6" t="e">
        <f>IF(#REF!&lt;&gt;"",IF(#REF!&gt;#REF!,#REF!,IF(#REF!&gt;#REF!,#REF!,"Empate")),"")</f>
        <v>#REF!</v>
      </c>
      <c r="L24" s="6" t="e">
        <f>IF(#REF!&lt;&gt;"",IF(#REF!&lt;#REF!,#REF!,IF(#REF!&lt;#REF!,#REF!,"Empate")),"")</f>
        <v>#REF!</v>
      </c>
      <c r="N24" s="110"/>
      <c r="X24" s="4" t="s">
        <v>97</v>
      </c>
      <c r="Y24" s="39">
        <f>DCOUNT($E$5:$F$21,$F$5,$AA25:$AA26)+DCOUNT($G$5:$H$21,$G$5,$AA25:$AA26)</f>
        <v>0</v>
      </c>
      <c r="Z24" s="39">
        <f>COUNTIF($K$6:$K$27,AA26)</f>
        <v>0</v>
      </c>
      <c r="AA24" s="39">
        <f>Y24-Z24-AB24</f>
        <v>0</v>
      </c>
      <c r="AB24" s="39">
        <f>COUNTIF($L$6:$L$27,AA26)</f>
        <v>0</v>
      </c>
      <c r="AC24" s="39">
        <f>DSUM($E$5:$F$21,$F$5,$AA25:$AA26)+DSUM($G$5:$H$21,$G$5,$AA25:$AA26)</f>
        <v>0</v>
      </c>
      <c r="AD24" s="39">
        <f>DSUM($E$5:$G$21,$G$5,$AA25:$AA26)+DSUM($F$5:$H$21,$F$5,$AA25:$AA26)</f>
        <v>0</v>
      </c>
      <c r="AE24" s="39">
        <f>AC24-AD24</f>
        <v>0</v>
      </c>
      <c r="AF24" s="40">
        <v>-1</v>
      </c>
      <c r="AH24" s="41" t="str">
        <f>X24</f>
        <v>NADA2</v>
      </c>
      <c r="AI24" s="42">
        <f>AF24</f>
        <v>-1</v>
      </c>
      <c r="AJ24" s="43" t="str">
        <f>AH24</f>
        <v>NADA2</v>
      </c>
      <c r="AK24" s="42">
        <f>VLOOKUP(AJ24,X23:AF24,9,FALSE)</f>
        <v>-1</v>
      </c>
      <c r="AL24" s="43" t="str">
        <f>AJ24</f>
        <v>NADA2</v>
      </c>
      <c r="AM24" s="42">
        <f>VLOOKUP(AL24,X23:AF24,9,FALSE)</f>
        <v>-1</v>
      </c>
      <c r="AN24" s="44" t="e">
        <f>IF(AM24&lt;=#REF!,AL24,#REF!)</f>
        <v>#REF!</v>
      </c>
      <c r="AO24" s="42" t="e">
        <f>VLOOKUP(AN24,X23:AF24,9,FALSE)</f>
        <v>#REF!</v>
      </c>
      <c r="AP24" s="43" t="e">
        <f>AN24</f>
        <v>#REF!</v>
      </c>
      <c r="AQ24" s="42" t="e">
        <f>VLOOKUP(AP24,X23:AF24,9,FALSE)</f>
        <v>#REF!</v>
      </c>
      <c r="AR24" s="44" t="e">
        <f>IF(AQ24&lt;=#REF!,AP24,#REF!)</f>
        <v>#REF!</v>
      </c>
      <c r="AS24" s="42" t="e">
        <f>VLOOKUP(AR24,X23:AF24,9,FALSE)</f>
        <v>#REF!</v>
      </c>
      <c r="AT24" s="44" t="e">
        <f>IF(AS24&lt;=AS23,AR24,AR23)</f>
        <v>#REF!</v>
      </c>
      <c r="AU24" s="45" t="e">
        <f>VLOOKUP(AT24,X23:AF24,9,FALSE)</f>
        <v>#REF!</v>
      </c>
      <c r="AV24" s="46" t="e">
        <f t="shared" si="2"/>
        <v>#REF!</v>
      </c>
      <c r="AW24" s="47" t="e">
        <f t="shared" si="2"/>
        <v>#REF!</v>
      </c>
      <c r="AX24" s="42" t="e">
        <f>VLOOKUP(AV24,X23:AF24,8,FALSE)</f>
        <v>#REF!</v>
      </c>
      <c r="AY24" s="43" t="e">
        <f>AV24</f>
        <v>#REF!</v>
      </c>
      <c r="AZ24" s="42" t="e">
        <f>VLOOKUP(AY24,X23:AF24,9,FALSE)</f>
        <v>#REF!</v>
      </c>
      <c r="BA24" s="42" t="e">
        <f>VLOOKUP(AY24,X23:AF24,8,FALSE)</f>
        <v>#REF!</v>
      </c>
      <c r="BB24" s="43" t="e">
        <f>AY24</f>
        <v>#REF!</v>
      </c>
      <c r="BC24" s="42" t="e">
        <f>VLOOKUP(BB24,X23:AF24,9,FALSE)</f>
        <v>#REF!</v>
      </c>
      <c r="BD24" s="42" t="e">
        <f>VLOOKUP(BB24,X23:AF24,8,FALSE)</f>
        <v>#REF!</v>
      </c>
      <c r="BE24" s="44" t="e">
        <f>IF(AND(BC23=BC24,BD24&gt;BD23),BB23,BB24)</f>
        <v>#REF!</v>
      </c>
      <c r="BF24" s="48" t="e">
        <f>VLOOKUP(BE24,X23:AF24,9,FALSE)</f>
        <v>#REF!</v>
      </c>
      <c r="BG24" s="49" t="e">
        <f>BE24</f>
        <v>#REF!</v>
      </c>
      <c r="BI24" s="13" t="e">
        <f>BG24</f>
        <v>#REF!</v>
      </c>
      <c r="BJ24" s="26" t="e">
        <f>VLOOKUP(BI24,X23:AF24,2,FALSE)</f>
        <v>#REF!</v>
      </c>
      <c r="BK24" s="27" t="e">
        <f>VLOOKUP(BI24,X23:AF24,3,FALSE)</f>
        <v>#REF!</v>
      </c>
      <c r="BL24" s="27" t="e">
        <f>VLOOKUP(BI24,X23:AF24,4,FALSE)</f>
        <v>#REF!</v>
      </c>
      <c r="BM24" s="27" t="e">
        <f>VLOOKUP(BI24,X23:AF24,5,FALSE)</f>
        <v>#REF!</v>
      </c>
      <c r="BN24" s="27" t="e">
        <f>VLOOKUP(BI24,X23:AF24,6,FALSE)</f>
        <v>#REF!</v>
      </c>
      <c r="BO24" s="27" t="e">
        <f>VLOOKUP(BI24,X23:AF24,7,FALSE)</f>
        <v>#REF!</v>
      </c>
      <c r="BP24" s="27" t="e">
        <f>VLOOKUP(BI24,X23:AF24,8,FALSE)</f>
        <v>#REF!</v>
      </c>
      <c r="BQ24" s="27" t="e">
        <f>VLOOKUP(BI24,X23:AF24,9,FALSE)</f>
        <v>#REF!</v>
      </c>
      <c r="BR24" s="1" t="e">
        <f>BI24</f>
        <v>#REF!</v>
      </c>
      <c r="BS24" s="1" t="e">
        <f>VLOOKUP(BR24,BI23:BQ24,9,FALSE)</f>
        <v>#REF!</v>
      </c>
      <c r="BT24" s="1" t="e">
        <f>VLOOKUP(BR24,BI23:BQ24,8,FALSE)</f>
        <v>#REF!</v>
      </c>
      <c r="BU24" s="29" t="e">
        <f>IF(AND(BS23=BS24,BT24&gt;BT23),BR23,BR24)</f>
        <v>#REF!</v>
      </c>
      <c r="BV24" s="29" t="e">
        <f>VLOOKUP(BU24,BI23:BQ24,9,FALSE)</f>
        <v>#REF!</v>
      </c>
      <c r="BW24" s="29" t="e">
        <f>VLOOKUP(BU24,BI23:BQ24,8,FALSE)</f>
        <v>#REF!</v>
      </c>
      <c r="BX24" s="29" t="e">
        <f>IF(AND(#REF!=BV24,BW24&gt;#REF!),#REF!,BU24)</f>
        <v>#REF!</v>
      </c>
      <c r="BY24" s="1" t="e">
        <f>VLOOKUP(BX24,BI23:BQ24,9,FALSE)</f>
        <v>#REF!</v>
      </c>
      <c r="BZ24" s="12" t="e">
        <f>VLOOKUP(BX24,BI23:BQ24,8,FALSE)</f>
        <v>#REF!</v>
      </c>
      <c r="CA24" s="30" t="e">
        <f>IF(AND(#REF!=BY24,BZ24&gt;#REF!),#REF!,BX24)</f>
        <v>#REF!</v>
      </c>
      <c r="CB24" s="1" t="e">
        <f>VLOOKUP(CA24,BI23:BQ24,9,FALSE)</f>
        <v>#REF!</v>
      </c>
      <c r="CC24" s="1" t="e">
        <f>VLOOKUP(CA24,BI23:BQ24,8,FALSE)</f>
        <v>#REF!</v>
      </c>
      <c r="CD24" s="12" t="e">
        <f>VLOOKUP(CA24,BI23:BQ24,6,FALSE)</f>
        <v>#REF!</v>
      </c>
      <c r="CE24" s="29" t="e">
        <f>IF(AND(CB23=CB24,CC23=CC24,CD24&gt;CD23),CA23,CA24)</f>
        <v>#REF!</v>
      </c>
      <c r="CF24" s="1" t="e">
        <f>VLOOKUP(CE24,BI23:BQ24,9,FALSE)</f>
        <v>#REF!</v>
      </c>
      <c r="CG24" s="1" t="e">
        <f>VLOOKUP(CE24,BI23:BQ24,8,FALSE)</f>
        <v>#REF!</v>
      </c>
      <c r="CH24" s="1" t="e">
        <f>VLOOKUP(CE24,BI23:BQ24,6,FALSE)</f>
        <v>#REF!</v>
      </c>
      <c r="CI24" s="29" t="e">
        <f>IF(AND(#REF!=CF24,#REF!=CG24,CH24&gt;#REF!),#REF!,CE24)</f>
        <v>#REF!</v>
      </c>
      <c r="CJ24" s="1" t="e">
        <f>VLOOKUP(CI24,BI23:BQ24,9,FALSE)</f>
        <v>#REF!</v>
      </c>
      <c r="CK24" s="1" t="e">
        <f>VLOOKUP(CI24,BI23:BQ24,8,FALSE)</f>
        <v>#REF!</v>
      </c>
      <c r="CL24" s="1" t="e">
        <f>VLOOKUP(CI24,BI23:BQ24,6,FALSE)</f>
        <v>#REF!</v>
      </c>
      <c r="CM24" s="28" t="e">
        <f>IF(AND(#REF!=CJ24,#REF!=CK24,CL24&gt;#REF!),#REF!,CI24)</f>
        <v>#REF!</v>
      </c>
      <c r="CN24" s="1" t="e">
        <f>VLOOKUP(CM24,BI23:BQ24,9,FALSE)</f>
        <v>#REF!</v>
      </c>
      <c r="CO24" s="1" t="e">
        <f>VLOOKUP(CM24,BI23:BQ24,8,FALSE)</f>
        <v>#REF!</v>
      </c>
      <c r="CP24" s="1" t="e">
        <f>VLOOKUP(CM24,BI23:BQ24,6,FALSE)</f>
        <v>#REF!</v>
      </c>
      <c r="CQ24" s="13" t="e">
        <f>CM24</f>
        <v>#REF!</v>
      </c>
      <c r="CR24" s="26" t="e">
        <f>VLOOKUP(CQ24,$X$23:$AF$24,2,FALSE)</f>
        <v>#REF!</v>
      </c>
      <c r="CS24" s="27" t="e">
        <f>VLOOKUP(CQ24,$X$23:$AF$24,3,FALSE)</f>
        <v>#REF!</v>
      </c>
      <c r="CT24" s="27" t="e">
        <f>VLOOKUP(CQ24,$X$23:$AF$24,4,FALSE)</f>
        <v>#REF!</v>
      </c>
      <c r="CU24" s="27" t="e">
        <f>VLOOKUP(CQ24,$X$23:$AF$24,5,FALSE)</f>
        <v>#REF!</v>
      </c>
      <c r="CV24" s="27" t="e">
        <f>VLOOKUP(CQ24,$X$23:$AF$24,6,FALSE)</f>
        <v>#REF!</v>
      </c>
      <c r="CW24" s="27" t="e">
        <f>VLOOKUP(CQ24,$X$23:$AF$24,7,FALSE)</f>
        <v>#REF!</v>
      </c>
      <c r="CX24" s="27" t="e">
        <f>VLOOKUP(CQ24,$X$23:$AF$24,8,FALSE)</f>
        <v>#REF!</v>
      </c>
      <c r="CY24" s="27" t="e">
        <f>VLOOKUP(CQ24,$X$23:$AF$24,9,FALSE)</f>
        <v>#REF!</v>
      </c>
      <c r="DA24" s="1" t="e">
        <f>IF(ISNA(VLOOKUP(CQ24,K$6:L$22,1,FALSE))=TRUE,CM24,VLOOKUP(CQ24,K$6:L$22,1,FALSE))</f>
        <v>#REF!</v>
      </c>
      <c r="DB24" s="1" t="e">
        <f>IF(ISNA(VLOOKUP(CQ24,K$6:L$22,2,FALSE))=TRUE,CM24,VLOOKUP(CQ24,K$6:L$22,2,FALSE))</f>
        <v>#REF!</v>
      </c>
      <c r="DD24" s="1" t="e">
        <f>IF(DD23=CM24,CM23,IF(AND(CR25=CR24,CY25=CY24,DA25=CM25,DB25=CM24),DA25,CM24))</f>
        <v>#REF!</v>
      </c>
      <c r="DE24" s="26" t="e">
        <f>VLOOKUP(DD24,$X$23:$AF$24,2,FALSE)</f>
        <v>#REF!</v>
      </c>
      <c r="DF24" s="27" t="e">
        <f>VLOOKUP(DD24,$X$23:$AF$24,3,FALSE)</f>
        <v>#REF!</v>
      </c>
      <c r="DG24" s="27" t="e">
        <f>VLOOKUP(DD24,$X$23:$AF$24,4,FALSE)</f>
        <v>#REF!</v>
      </c>
      <c r="DH24" s="27" t="e">
        <f>VLOOKUP(DD24,$X$23:$AF$24,5,FALSE)</f>
        <v>#REF!</v>
      </c>
      <c r="DI24" s="27" t="e">
        <f>VLOOKUP(DD24,$X$23:$AF$24,6,FALSE)</f>
        <v>#REF!</v>
      </c>
      <c r="DJ24" s="27" t="e">
        <f>VLOOKUP(DD24,$X$23:$AF$24,7,FALSE)</f>
        <v>#REF!</v>
      </c>
      <c r="DK24" s="27" t="e">
        <f>VLOOKUP(DD24,$X$23:$AF$24,8,FALSE)</f>
        <v>#REF!</v>
      </c>
      <c r="DL24" s="27" t="e">
        <f>VLOOKUP(DD24,$X$23:$AF$24,9,FALSE)</f>
        <v>#REF!</v>
      </c>
    </row>
    <row r="25" spans="2:116" ht="22.5" customHeight="1" x14ac:dyDescent="0.3">
      <c r="B25" s="93">
        <v>17</v>
      </c>
      <c r="C25" s="94">
        <v>46191</v>
      </c>
      <c r="D25" s="95">
        <v>0.80208333333333337</v>
      </c>
      <c r="E25" s="154" t="s">
        <v>90</v>
      </c>
      <c r="F25" s="3"/>
      <c r="G25" s="3"/>
      <c r="H25" s="154" t="s">
        <v>111</v>
      </c>
      <c r="I25" s="152" t="s">
        <v>99</v>
      </c>
      <c r="J25" s="5"/>
      <c r="K25" s="6" t="e">
        <f>IF(#REF!&lt;&gt;"",IF(#REF!&gt;#REF!,#REF!,IF(#REF!&gt;#REF!,#REF!,"Empate")),"")</f>
        <v>#REF!</v>
      </c>
      <c r="L25" s="6" t="e">
        <f>IF(#REF!&lt;&gt;"",IF(#REF!&lt;#REF!,#REF!,IF(#REF!&lt;#REF!,#REF!,"Empate")),"")</f>
        <v>#REF!</v>
      </c>
      <c r="N25" s="110"/>
      <c r="X25" s="50" t="s">
        <v>73</v>
      </c>
      <c r="Y25" s="50" t="s">
        <v>73</v>
      </c>
      <c r="Z25" s="50" t="s">
        <v>73</v>
      </c>
      <c r="AA25" s="50" t="s">
        <v>73</v>
      </c>
      <c r="AB25" s="15"/>
      <c r="AC25" s="15"/>
      <c r="AD25" s="15"/>
      <c r="AE25" s="15"/>
      <c r="AF25" s="15"/>
      <c r="BG25"/>
    </row>
    <row r="26" spans="2:116" ht="22.5" customHeight="1" x14ac:dyDescent="0.3">
      <c r="B26" s="202" t="s">
        <v>16</v>
      </c>
      <c r="C26" s="203"/>
      <c r="D26" s="203"/>
      <c r="E26" s="203"/>
      <c r="F26" s="203"/>
      <c r="G26" s="203"/>
      <c r="H26" s="203"/>
      <c r="I26" s="203"/>
      <c r="J26" s="204"/>
      <c r="K26" s="6" t="e">
        <f>IF(#REF!&lt;&gt;"",IF(#REF!&gt;#REF!,#REF!,IF(#REF!&gt;#REF!,#REF!,"Empate")),"")</f>
        <v>#REF!</v>
      </c>
      <c r="L26" s="6" t="e">
        <f>IF(#REF!&lt;&gt;"",IF(#REF!&lt;#REF!,#REF!,IF(#REF!&lt;#REF!,#REF!,"Empate")),"")</f>
        <v>#REF!</v>
      </c>
      <c r="N26" s="110"/>
      <c r="X26" s="15" t="s">
        <v>94</v>
      </c>
      <c r="Y26" s="15" t="s">
        <v>95</v>
      </c>
      <c r="Z26" s="15" t="s">
        <v>96</v>
      </c>
      <c r="AA26" s="15" t="s">
        <v>97</v>
      </c>
      <c r="AB26" s="15"/>
      <c r="AC26" s="15"/>
      <c r="AD26" s="15"/>
      <c r="AE26" s="15"/>
      <c r="AF26" s="15"/>
      <c r="BG26"/>
    </row>
    <row r="27" spans="2:116" ht="22.5" customHeight="1" x14ac:dyDescent="0.2">
      <c r="B27" s="98">
        <v>24</v>
      </c>
      <c r="C27" s="99">
        <v>46193</v>
      </c>
      <c r="D27" s="100">
        <v>0.375</v>
      </c>
      <c r="E27" s="158" t="s">
        <v>112</v>
      </c>
      <c r="F27" s="101"/>
      <c r="G27" s="101"/>
      <c r="H27" s="154" t="s">
        <v>113</v>
      </c>
      <c r="I27" s="153" t="s">
        <v>80</v>
      </c>
      <c r="J27" s="159"/>
      <c r="K27" s="6" t="e">
        <f>IF(#REF!&lt;&gt;"",IF(#REF!&gt;#REF!,#REF!,IF(#REF!&gt;#REF!,#REF!,"Empate")),"")</f>
        <v>#REF!</v>
      </c>
      <c r="L27" s="6" t="e">
        <f>IF(#REF!&lt;&gt;"",IF(#REF!&lt;#REF!,#REF!,IF(#REF!&lt;#REF!,#REF!,"Empate")),"")</f>
        <v>#REF!</v>
      </c>
      <c r="X27" s="7"/>
      <c r="Y27" s="8" t="s">
        <v>17</v>
      </c>
      <c r="Z27" s="8" t="s">
        <v>18</v>
      </c>
      <c r="AA27" s="8" t="s">
        <v>12</v>
      </c>
      <c r="AB27" s="8" t="s">
        <v>11</v>
      </c>
      <c r="AC27" s="8" t="s">
        <v>3</v>
      </c>
      <c r="AD27" s="8" t="s">
        <v>4</v>
      </c>
      <c r="AE27" s="8" t="s">
        <v>19</v>
      </c>
      <c r="AF27" s="9" t="s">
        <v>20</v>
      </c>
      <c r="BI27" s="10"/>
      <c r="BJ27" s="11" t="s">
        <v>17</v>
      </c>
      <c r="BK27" s="11" t="s">
        <v>18</v>
      </c>
      <c r="BL27" s="11" t="s">
        <v>12</v>
      </c>
      <c r="BM27" s="11" t="s">
        <v>11</v>
      </c>
      <c r="BN27" s="11" t="s">
        <v>3</v>
      </c>
      <c r="BO27" s="11" t="s">
        <v>4</v>
      </c>
      <c r="BP27" s="11" t="s">
        <v>19</v>
      </c>
      <c r="BQ27" s="11" t="s">
        <v>20</v>
      </c>
      <c r="BR27" s="12"/>
      <c r="BS27" s="12"/>
      <c r="BT27" s="12"/>
      <c r="BU27" s="12"/>
      <c r="BV27" s="12"/>
      <c r="BW27" s="12"/>
      <c r="BX27" s="12"/>
      <c r="BY27" s="13"/>
      <c r="BZ27" s="13"/>
      <c r="CQ27" s="10"/>
      <c r="CR27" s="11" t="s">
        <v>17</v>
      </c>
      <c r="CS27" s="11" t="s">
        <v>18</v>
      </c>
      <c r="CT27" s="11" t="s">
        <v>12</v>
      </c>
      <c r="CU27" s="11" t="s">
        <v>11</v>
      </c>
      <c r="CV27" s="11" t="s">
        <v>3</v>
      </c>
      <c r="CW27" s="11" t="s">
        <v>4</v>
      </c>
      <c r="CX27" s="11" t="s">
        <v>19</v>
      </c>
      <c r="CY27" s="11" t="s">
        <v>20</v>
      </c>
      <c r="DE27" s="11" t="s">
        <v>17</v>
      </c>
      <c r="DF27" s="11" t="s">
        <v>18</v>
      </c>
      <c r="DG27" s="11" t="s">
        <v>12</v>
      </c>
      <c r="DH27" s="11" t="s">
        <v>11</v>
      </c>
      <c r="DI27" s="11" t="s">
        <v>3</v>
      </c>
      <c r="DJ27" s="11" t="s">
        <v>4</v>
      </c>
      <c r="DK27" s="11" t="s">
        <v>19</v>
      </c>
      <c r="DL27" s="11" t="s">
        <v>20</v>
      </c>
    </row>
    <row r="28" spans="2:116" ht="22.5" customHeight="1" x14ac:dyDescent="0.3">
      <c r="B28" s="102"/>
      <c r="C28" s="103"/>
      <c r="D28" s="103"/>
      <c r="E28" s="104"/>
      <c r="F28" s="169"/>
      <c r="G28" s="169" t="s">
        <v>105</v>
      </c>
      <c r="H28" s="106"/>
      <c r="I28" s="104"/>
      <c r="J28" s="108"/>
      <c r="K28" s="109"/>
      <c r="L28" s="109"/>
      <c r="X28" s="14" t="s">
        <v>75</v>
      </c>
      <c r="Y28" s="15">
        <f>DCOUNT($E$5:$F$21,$F$5,$X34:$X35)+DCOUNT($G$5:$H$21,$G$5,$X34:$X35)</f>
        <v>0</v>
      </c>
      <c r="Z28" s="15">
        <f>COUNTIF($K$6:$K$27,X35)</f>
        <v>0</v>
      </c>
      <c r="AA28" s="15">
        <f>Y28-Z28-AB28</f>
        <v>0</v>
      </c>
      <c r="AB28" s="15">
        <f>COUNTIF($L$6:$L$27,X35)</f>
        <v>0</v>
      </c>
      <c r="AC28" s="15">
        <f>DSUM($E$5:$F$21,$F$5,$X34:$X35)+DSUM($G$5:$H$21,$G$5,$X34:$X35)</f>
        <v>0</v>
      </c>
      <c r="AD28" s="15">
        <f>DSUM($E$5:$G$21,$G$5,$X34:$X35)+DSUM($F$5:$H$21,$F$5,$X34:$X35)</f>
        <v>0</v>
      </c>
      <c r="AE28" s="15">
        <f>AC28-AD28</f>
        <v>0</v>
      </c>
      <c r="AF28" s="16">
        <f>Z28*3+AA28*1</f>
        <v>0</v>
      </c>
      <c r="AH28" s="17" t="str">
        <f>X28</f>
        <v>1º Dezembro "A"</v>
      </c>
      <c r="AI28" s="18">
        <f>AF28</f>
        <v>0</v>
      </c>
      <c r="AJ28" s="19" t="str">
        <f>IF(AI28&gt;=AI29,AH28,AH29)</f>
        <v>1º Dezembro "A"</v>
      </c>
      <c r="AK28" s="18">
        <f>VLOOKUP(AJ28,X28:AF31,9,FALSE)</f>
        <v>0</v>
      </c>
      <c r="AL28" s="19" t="str">
        <f>IF(AK28&gt;=AK30,AJ28,AJ30)</f>
        <v>Carcavelos</v>
      </c>
      <c r="AM28" s="18">
        <f>VLOOKUP(AL28,X28:AF31,9,FALSE)</f>
        <v>3</v>
      </c>
      <c r="AN28" s="19" t="str">
        <f>IF(AM28&gt;=AM31,AL28,AL31)</f>
        <v>Carcavelos</v>
      </c>
      <c r="AO28" s="18">
        <f>VLOOKUP(AN28,X28:AF31,9,FALSE)</f>
        <v>3</v>
      </c>
      <c r="AP28" s="19"/>
      <c r="AQ28" s="20"/>
      <c r="AR28" s="20"/>
      <c r="AS28" s="20"/>
      <c r="AT28" s="20"/>
      <c r="AU28" s="21"/>
      <c r="AV28" s="22" t="str">
        <f>AN28</f>
        <v>Carcavelos</v>
      </c>
      <c r="AW28" s="23">
        <f>AO28</f>
        <v>3</v>
      </c>
      <c r="AX28" s="18">
        <f>VLOOKUP(AV28,X28:AF31,8,FALSE)</f>
        <v>9</v>
      </c>
      <c r="AY28" s="19" t="str">
        <f>IF(AND(AW28=AW29,AX29&gt;AX28),AV29,AV28)</f>
        <v>Carcavelos</v>
      </c>
      <c r="AZ28" s="18"/>
      <c r="BA28" s="18"/>
      <c r="BB28" s="20"/>
      <c r="BC28" s="20"/>
      <c r="BD28" s="20"/>
      <c r="BE28" s="20"/>
      <c r="BF28" s="24">
        <f>AW28</f>
        <v>3</v>
      </c>
      <c r="BG28" s="25" t="str">
        <f>AY28</f>
        <v>Carcavelos</v>
      </c>
      <c r="BI28" s="13" t="str">
        <f>BG28</f>
        <v>Carcavelos</v>
      </c>
      <c r="BJ28" s="26">
        <f>VLOOKUP(BI28,X28:AF31,2,FALSE)</f>
        <v>2</v>
      </c>
      <c r="BK28" s="27">
        <f>VLOOKUP(BI28,X28:AF31,3,FALSE)</f>
        <v>1</v>
      </c>
      <c r="BL28" s="27">
        <f>VLOOKUP(BI28,X28:AF31,4,FALSE)</f>
        <v>0</v>
      </c>
      <c r="BM28" s="27">
        <f>VLOOKUP(BI28,X28:AF31,5,FALSE)</f>
        <v>1</v>
      </c>
      <c r="BN28" s="27">
        <f>VLOOKUP(BI28,X28:AF31,6,FALSE)</f>
        <v>16</v>
      </c>
      <c r="BO28" s="27">
        <f>VLOOKUP(BI28,X28:AF31,7,FALSE)</f>
        <v>7</v>
      </c>
      <c r="BP28" s="27">
        <f>VLOOKUP(BI28,X28:AF31,8,FALSE)</f>
        <v>9</v>
      </c>
      <c r="BQ28" s="27">
        <f>VLOOKUP(BI28,X28:AF31,9,FALSE)</f>
        <v>3</v>
      </c>
      <c r="BR28" s="1" t="str">
        <f>BI28</f>
        <v>Carcavelos</v>
      </c>
      <c r="BS28" s="1">
        <f>VLOOKUP(BR28,BI28:BQ31,9,FALSE)</f>
        <v>3</v>
      </c>
      <c r="BT28" s="1">
        <f>VLOOKUP(BR28,BI28:BQ31,8,FALSE)</f>
        <v>9</v>
      </c>
      <c r="BU28" s="28" t="str">
        <f>IF(AND(BS28=BS29,BT29&gt;BT28),BR29,BR28)</f>
        <v>Carcavelos</v>
      </c>
      <c r="BV28" s="29">
        <f>VLOOKUP(BU28,BI28:BQ31,9,FALSE)</f>
        <v>3</v>
      </c>
      <c r="BW28" s="29">
        <f>VLOOKUP(BU28,BI28:BQ31,8,FALSE)</f>
        <v>9</v>
      </c>
      <c r="BX28" s="28" t="str">
        <f>IF(AND(BV28=BV30,BW30&gt;BW28),BU30,BU28)</f>
        <v>Carcavelos</v>
      </c>
      <c r="BY28" s="1">
        <f>VLOOKUP(BX28,BI28:BQ31,9,FALSE)</f>
        <v>3</v>
      </c>
      <c r="BZ28" s="12">
        <f>VLOOKUP(BX28,BI28:BQ31,8,FALSE)</f>
        <v>9</v>
      </c>
      <c r="CA28" s="30" t="str">
        <f>IF(AND(BY28=BY31,BZ31&gt;BZ28),BX31,BX28)</f>
        <v>Carcavelos</v>
      </c>
      <c r="CB28" s="1">
        <f>VLOOKUP(CA28,BI28:BQ31,9,FALSE)</f>
        <v>3</v>
      </c>
      <c r="CC28" s="1">
        <f>VLOOKUP(CA28,BI28:BQ31,8,FALSE)</f>
        <v>9</v>
      </c>
      <c r="CD28" s="12">
        <f>VLOOKUP(CA28,BI28:BQ31,6,FALSE)</f>
        <v>16</v>
      </c>
      <c r="CE28" s="28" t="str">
        <f>IF(AND(CB28=CB29,CC28=CC29,CD29&gt;CD28),CA29,CA28)</f>
        <v>Carcavelos</v>
      </c>
      <c r="CF28" s="1">
        <f>VLOOKUP(CE28,BI28:BQ31,9,FALSE)</f>
        <v>3</v>
      </c>
      <c r="CG28" s="1">
        <f>VLOOKUP(CE28,BI28:BQ31,8,FALSE)</f>
        <v>9</v>
      </c>
      <c r="CH28" s="1">
        <f>VLOOKUP(CE28,BI28:BQ31,6,FALSE)</f>
        <v>16</v>
      </c>
      <c r="CI28" s="28" t="str">
        <f>IF(AND(CF28=CF30,CG28=CG30,CH30&gt;CH28),CE30,CE28)</f>
        <v>Carcavelos</v>
      </c>
      <c r="CJ28" s="1">
        <f>VLOOKUP(CI28,BI28:BQ31,9,FALSE)</f>
        <v>3</v>
      </c>
      <c r="CK28" s="1">
        <f>VLOOKUP(CI28,BI28:BQ31,8,FALSE)</f>
        <v>9</v>
      </c>
      <c r="CL28" s="1">
        <f>VLOOKUP(CI28,BI28:BQ31,6,FALSE)</f>
        <v>16</v>
      </c>
      <c r="CM28" s="28" t="str">
        <f>IF(AND(CJ28=CJ31,CK28=CK31,CL31&gt;CL28),CI31,CI28)</f>
        <v>Carcavelos</v>
      </c>
      <c r="CN28" s="1">
        <f>VLOOKUP(CM28,BI28:BQ31,9,FALSE)</f>
        <v>3</v>
      </c>
      <c r="CO28" s="1">
        <f>VLOOKUP(CM28,BI28:BQ31,8,FALSE)</f>
        <v>9</v>
      </c>
      <c r="CP28" s="1">
        <f>VLOOKUP(CM28,BI28:BQ31,6,FALSE)</f>
        <v>16</v>
      </c>
      <c r="CQ28" s="13" t="str">
        <f>CM28</f>
        <v>Carcavelos</v>
      </c>
      <c r="CR28" s="26">
        <f>VLOOKUP(CQ28,$X$28:$AF$31,2,FALSE)</f>
        <v>2</v>
      </c>
      <c r="CS28" s="27">
        <f>VLOOKUP(CQ28,$X$28:$AF$31,3,FALSE)</f>
        <v>1</v>
      </c>
      <c r="CT28" s="27">
        <f>VLOOKUP(CQ28,$X$28:$AF$31,4,FALSE)</f>
        <v>0</v>
      </c>
      <c r="CU28" s="27">
        <f>VLOOKUP(CQ28,$X$28:$AF$31,5,FALSE)</f>
        <v>1</v>
      </c>
      <c r="CV28" s="27">
        <f>VLOOKUP(CQ28,$X$28:$AF$31,6,FALSE)</f>
        <v>16</v>
      </c>
      <c r="CW28" s="27">
        <f>VLOOKUP(CQ28,$X$28:$AF$31,7,FALSE)</f>
        <v>7</v>
      </c>
      <c r="CX28" s="27">
        <f>VLOOKUP(CQ28,$X$28:$AF$31,8,FALSE)</f>
        <v>9</v>
      </c>
      <c r="CY28" s="27">
        <f>VLOOKUP(CQ28,$X$28:$AF$31,9,FALSE)</f>
        <v>3</v>
      </c>
      <c r="DA28" s="1" t="str">
        <f>IF(ISNA(VLOOKUP(CQ28,K$6:L$22,1,FALSE))=TRUE,CM31,VLOOKUP(CQ28,K$6:L$22,1,FALSE))</f>
        <v>CARCAVELOS</v>
      </c>
      <c r="DB28" s="1" t="str">
        <f>IF(ISNA(VLOOKUP(CQ28,K$6:L$22,2,FALSE))=TRUE,CM31,VLOOKUP(CQ28,K$6:L$22,2,FALSE))</f>
        <v>ALCOITÃO</v>
      </c>
      <c r="DD28" s="1" t="str">
        <f>IF(AND(CR29=CR28,CY29=CY28,DA29=CM29,DB29=CM28),DA29,CM28)</f>
        <v>Carcavelos</v>
      </c>
      <c r="DE28" s="26">
        <f>VLOOKUP(DD28,$X$28:$AF$31,2,FALSE)</f>
        <v>2</v>
      </c>
      <c r="DF28" s="27">
        <f>VLOOKUP(DD28,$X$28:$AF$31,3,FALSE)</f>
        <v>1</v>
      </c>
      <c r="DG28" s="27">
        <f>VLOOKUP(DD28,$X$28:$AF$31,4,FALSE)</f>
        <v>0</v>
      </c>
      <c r="DH28" s="27">
        <f>VLOOKUP(DD28,$X$28:$AF$31,5,FALSE)</f>
        <v>1</v>
      </c>
      <c r="DI28" s="27">
        <f>VLOOKUP(DD28,$X$28:$AF$31,6,FALSE)</f>
        <v>16</v>
      </c>
      <c r="DJ28" s="27">
        <f>VLOOKUP(DD28,$X$28:$AF$31,7,FALSE)</f>
        <v>7</v>
      </c>
      <c r="DK28" s="27">
        <f>VLOOKUP(DD28,$X$28:$AF$31,8,FALSE)</f>
        <v>9</v>
      </c>
      <c r="DL28" s="27">
        <f>VLOOKUP(DD28,$X$28:$AF$31,9,FALSE)</f>
        <v>3</v>
      </c>
    </row>
    <row r="29" spans="2:116" ht="22.5" customHeight="1" x14ac:dyDescent="0.3">
      <c r="B29" s="147"/>
      <c r="C29" s="116"/>
      <c r="D29" s="117"/>
      <c r="E29" s="118"/>
      <c r="F29" s="119"/>
      <c r="G29" s="119"/>
      <c r="H29" s="118"/>
      <c r="I29" s="120"/>
      <c r="J29" s="121"/>
      <c r="X29" s="14" t="s">
        <v>76</v>
      </c>
      <c r="Y29" s="15">
        <f>DCOUNT($E$5:$F$21,$F$5,$Y34:$Y35)+DCOUNT($G$5:$H$21,$G$5,$Y34:$Y35)</f>
        <v>0</v>
      </c>
      <c r="Z29" s="15">
        <f>COUNTIF($K$6:$K$27,Y35)</f>
        <v>0</v>
      </c>
      <c r="AA29" s="15">
        <f>Y29-Z29-AB29</f>
        <v>0</v>
      </c>
      <c r="AB29" s="15">
        <f>COUNTIF($L$6:$L$27,Y35)</f>
        <v>0</v>
      </c>
      <c r="AC29" s="15">
        <f>DSUM($E$5:$F$21,$F$5,$Y34:$Y35)+DSUM($G$5:$H$21,$G$5,$Y34:$Y35)</f>
        <v>0</v>
      </c>
      <c r="AD29" s="15">
        <f>DSUM($E$5:$G$21,$G$5,$Y34:$Y35)+DSUM($F$5:$H$21,$F$5,$Y34:$Y35)</f>
        <v>0</v>
      </c>
      <c r="AE29" s="15">
        <f>AC29-AD29</f>
        <v>0</v>
      </c>
      <c r="AF29" s="16">
        <f>Z29*3+AA29*1</f>
        <v>0</v>
      </c>
      <c r="AH29" s="31" t="str">
        <f>X29</f>
        <v>Estoril Praia "B"</v>
      </c>
      <c r="AI29" s="32">
        <f>AF29</f>
        <v>0</v>
      </c>
      <c r="AJ29" s="30" t="str">
        <f>IF(AI29&lt;=AI28,AH29,AH28)</f>
        <v>Estoril Praia "B"</v>
      </c>
      <c r="AK29" s="32">
        <f>VLOOKUP(AJ29,X28:AF31,9,FALSE)</f>
        <v>0</v>
      </c>
      <c r="AL29" s="10" t="str">
        <f>AJ29</f>
        <v>Estoril Praia "B"</v>
      </c>
      <c r="AM29" s="32">
        <f>VLOOKUP(AL29,X28:AF31,9,FALSE)</f>
        <v>0</v>
      </c>
      <c r="AN29" s="10" t="str">
        <f>AL29</f>
        <v>Estoril Praia "B"</v>
      </c>
      <c r="AO29" s="32">
        <f>VLOOKUP(AN29,X28:AF31,9,FALSE)</f>
        <v>0</v>
      </c>
      <c r="AP29" s="30" t="str">
        <f>IF(AO29&gt;=AO30,AN29,AN30)</f>
        <v>Estoril Praia "B"</v>
      </c>
      <c r="AQ29" s="32">
        <f>VLOOKUP(AP29,X28:AF31,9,FALSE)</f>
        <v>0</v>
      </c>
      <c r="AR29" s="30" t="str">
        <f>IF(AQ29&gt;=AQ31,AP29,AP31)</f>
        <v>Estoril Praia "B"</v>
      </c>
      <c r="AS29" s="32">
        <f>VLOOKUP(AR29,X28:AF31,9,FALSE)</f>
        <v>0</v>
      </c>
      <c r="AU29" s="33"/>
      <c r="AV29" s="34" t="str">
        <f>AR29</f>
        <v>Estoril Praia "B"</v>
      </c>
      <c r="AW29" s="35">
        <f>AS29</f>
        <v>0</v>
      </c>
      <c r="AX29" s="32">
        <f>VLOOKUP(AV29,X28:AF31,8,FALSE)</f>
        <v>0</v>
      </c>
      <c r="AY29" s="30" t="str">
        <f>IF(AND(AW28=AW29,AX29&gt;AX28),AV28,AV29)</f>
        <v>Estoril Praia "B"</v>
      </c>
      <c r="AZ29" s="32">
        <f>VLOOKUP(AY29,X28:AF31,9,FALSE)</f>
        <v>0</v>
      </c>
      <c r="BA29" s="32">
        <f>VLOOKUP(AY29,X28:AF31,8,FALSE)</f>
        <v>0</v>
      </c>
      <c r="BB29" s="30" t="str">
        <f>IF(AND(AZ29=AZ30,BA30&gt;BA29),AY30,AY29)</f>
        <v>Estoril Praia "B"</v>
      </c>
      <c r="BC29" s="32"/>
      <c r="BD29" s="32"/>
      <c r="BF29" s="36">
        <f>AZ29</f>
        <v>0</v>
      </c>
      <c r="BG29" s="37" t="str">
        <f>BB29</f>
        <v>Estoril Praia "B"</v>
      </c>
      <c r="BI29" s="13" t="str">
        <f>BG29</f>
        <v>Estoril Praia "B"</v>
      </c>
      <c r="BJ29" s="26">
        <f>VLOOKUP(BI29,X28:AF31,2,FALSE)</f>
        <v>0</v>
      </c>
      <c r="BK29" s="27">
        <f>VLOOKUP(BI29,X28:AF31,3,FALSE)</f>
        <v>0</v>
      </c>
      <c r="BL29" s="27">
        <f>VLOOKUP(BI29,X28:AF31,4,FALSE)</f>
        <v>0</v>
      </c>
      <c r="BM29" s="27">
        <f>VLOOKUP(BI29,X28:AF31,5,FALSE)</f>
        <v>0</v>
      </c>
      <c r="BN29" s="27">
        <f>VLOOKUP(BI29,X28:AF31,6,FALSE)</f>
        <v>0</v>
      </c>
      <c r="BO29" s="27">
        <f>VLOOKUP(BI29,X28:AF31,7,FALSE)</f>
        <v>0</v>
      </c>
      <c r="BP29" s="27">
        <f>VLOOKUP(BI29,X28:AF31,8,FALSE)</f>
        <v>0</v>
      </c>
      <c r="BQ29" s="27">
        <f>VLOOKUP(BI29,X28:AF31,9,FALSE)</f>
        <v>0</v>
      </c>
      <c r="BR29" s="1" t="str">
        <f>BI29</f>
        <v>Estoril Praia "B"</v>
      </c>
      <c r="BS29" s="1">
        <f>VLOOKUP(BR29,BI28:BQ31,9,FALSE)</f>
        <v>0</v>
      </c>
      <c r="BT29" s="1">
        <f>VLOOKUP(BR29,BI28:BQ31,8,FALSE)</f>
        <v>0</v>
      </c>
      <c r="BU29" s="28" t="str">
        <f>IF(AND(BS28=BS29,BT29&gt;BT28),BR28,BR29)</f>
        <v>Estoril Praia "B"</v>
      </c>
      <c r="BV29" s="29">
        <f>VLOOKUP(BU29,BI28:BQ31,9,FALSE)</f>
        <v>0</v>
      </c>
      <c r="BW29" s="29">
        <f>VLOOKUP(BU29,BI28:BQ31,8,FALSE)</f>
        <v>0</v>
      </c>
      <c r="BX29" s="29" t="str">
        <f>IF(AND(BV29=BV31,BW31&gt;BW29),BU31,BU29)</f>
        <v>Estoril Praia "B"</v>
      </c>
      <c r="BY29" s="1">
        <f>VLOOKUP(BX29,BI28:BQ31,9,FALSE)</f>
        <v>0</v>
      </c>
      <c r="BZ29" s="12">
        <f>VLOOKUP(BX29,BI28:BQ31,8,FALSE)</f>
        <v>0</v>
      </c>
      <c r="CA29" s="1" t="str">
        <f>IF(AND(BY29=BY30,BZ30&gt;BZ29),BX30,BX29)</f>
        <v>Estoril Praia "B"</v>
      </c>
      <c r="CB29" s="1">
        <f>VLOOKUP(CA29,BI28:BQ31,9,FALSE)</f>
        <v>0</v>
      </c>
      <c r="CC29" s="1">
        <f>VLOOKUP(CA29,BI28:BQ31,8,FALSE)</f>
        <v>0</v>
      </c>
      <c r="CD29" s="12">
        <f>VLOOKUP(CA29,BI28:BQ31,6,FALSE)</f>
        <v>0</v>
      </c>
      <c r="CE29" s="28" t="str">
        <f>IF(AND(CB28=CB29,CC28=CC29,CD29&gt;CD28),CA28,CA29)</f>
        <v>Estoril Praia "B"</v>
      </c>
      <c r="CF29" s="1">
        <f>VLOOKUP(CE29,BI28:BQ31,9,FALSE)</f>
        <v>0</v>
      </c>
      <c r="CG29" s="1">
        <f>VLOOKUP(CE29,BI28:BQ31,8,FALSE)</f>
        <v>0</v>
      </c>
      <c r="CH29" s="1">
        <f>VLOOKUP(CE29,BI28:BQ31,6,FALSE)</f>
        <v>0</v>
      </c>
      <c r="CI29" s="29" t="str">
        <f>IF(AND(CF29=CF31,CG29=CG31,CH31&gt;CH29),CE31,CE29)</f>
        <v>Estoril Praia "B"</v>
      </c>
      <c r="CJ29" s="1">
        <f>VLOOKUP(CI29,BI28:BQ31,9,FALSE)</f>
        <v>0</v>
      </c>
      <c r="CK29" s="1">
        <f>VLOOKUP(CI29,BI28:BQ31,8,FALSE)</f>
        <v>0</v>
      </c>
      <c r="CL29" s="1">
        <f>VLOOKUP(CI29,BI28:BQ31,6,FALSE)</f>
        <v>0</v>
      </c>
      <c r="CM29" s="29" t="str">
        <f>IF(AND(CJ29=CJ30,CK29=CK30,CL30&gt;CL29),CI30,CI29)</f>
        <v>Estoril Praia "B"</v>
      </c>
      <c r="CN29" s="1">
        <f>VLOOKUP(CM29,BI28:BQ31,9,FALSE)</f>
        <v>0</v>
      </c>
      <c r="CO29" s="1">
        <f>VLOOKUP(CM29,BI28:BQ31,8,FALSE)</f>
        <v>0</v>
      </c>
      <c r="CP29" s="1">
        <f>VLOOKUP(CM29,BI28:BQ31,6,FALSE)</f>
        <v>0</v>
      </c>
      <c r="CQ29" s="13" t="str">
        <f>CM29</f>
        <v>Estoril Praia "B"</v>
      </c>
      <c r="CR29" s="26">
        <f>VLOOKUP(CQ29,$X$28:$AF$31,2,FALSE)</f>
        <v>0</v>
      </c>
      <c r="CS29" s="27">
        <f>VLOOKUP(CQ29,$X$28:$AF$31,3,FALSE)</f>
        <v>0</v>
      </c>
      <c r="CT29" s="27">
        <f>VLOOKUP(CQ29,$X$28:$AF$31,4,FALSE)</f>
        <v>0</v>
      </c>
      <c r="CU29" s="27">
        <f>VLOOKUP(CQ29,$X$28:$AF$31,5,FALSE)</f>
        <v>0</v>
      </c>
      <c r="CV29" s="27">
        <f>VLOOKUP(CQ29,$X$28:$AF$31,6,FALSE)</f>
        <v>0</v>
      </c>
      <c r="CW29" s="27">
        <f>VLOOKUP(CQ29,$X$28:$AF$31,7,FALSE)</f>
        <v>0</v>
      </c>
      <c r="CX29" s="27">
        <f>VLOOKUP(CQ29,$X$28:$AF$31,8,FALSE)</f>
        <v>0</v>
      </c>
      <c r="CY29" s="27">
        <f>VLOOKUP(CQ29,$X$28:$AF$31,9,FALSE)</f>
        <v>0</v>
      </c>
      <c r="DA29" s="1" t="str">
        <f>IF(ISNA(VLOOKUP(CQ29,K$6:L$22,1,FALSE))=TRUE,CM31,VLOOKUP(CQ29,K$6:L$22,1,FALSE))</f>
        <v>Linda Velha</v>
      </c>
      <c r="DB29" s="1" t="str">
        <f>IF(ISNA(VLOOKUP(CQ29,K$6:L$22,2,FALSE))=TRUE,CM31,VLOOKUP(CQ29,K$6:L$22,2,FALSE))</f>
        <v>Linda Velha</v>
      </c>
      <c r="DD29" s="1" t="str">
        <f>IF(DD28=CM29,CM28,IF(AND(CR30=CR29,CY30=CY29,DA30=CM30,DB30=CM29),DA30,CM29))</f>
        <v>Estoril Praia "B"</v>
      </c>
      <c r="DE29" s="26">
        <f>VLOOKUP(DD29,$X$28:$AF$31,2,FALSE)</f>
        <v>0</v>
      </c>
      <c r="DF29" s="27">
        <f>VLOOKUP(DD29,$X$28:$AF$31,3,FALSE)</f>
        <v>0</v>
      </c>
      <c r="DG29" s="27">
        <f>VLOOKUP(DD29,$X$28:$AF$31,4,FALSE)</f>
        <v>0</v>
      </c>
      <c r="DH29" s="27">
        <f>VLOOKUP(DD29,$X$28:$AF$31,5,FALSE)</f>
        <v>0</v>
      </c>
      <c r="DI29" s="27">
        <f>VLOOKUP(DD29,$X$28:$AF$31,6,FALSE)</f>
        <v>0</v>
      </c>
      <c r="DJ29" s="27">
        <f>VLOOKUP(DD29,$X$28:$AF$31,7,FALSE)</f>
        <v>0</v>
      </c>
      <c r="DK29" s="27">
        <f>VLOOKUP(DD29,$X$28:$AF$31,8,FALSE)</f>
        <v>0</v>
      </c>
      <c r="DL29" s="27">
        <f>VLOOKUP(DD29,$X$28:$AF$31,9,FALSE)</f>
        <v>0</v>
      </c>
    </row>
    <row r="30" spans="2:116" ht="22.5" customHeight="1" x14ac:dyDescent="0.3">
      <c r="B30" s="196" t="s">
        <v>71</v>
      </c>
      <c r="C30" s="197"/>
      <c r="D30" s="197"/>
      <c r="E30" s="197"/>
      <c r="F30" s="197"/>
      <c r="G30" s="197"/>
      <c r="H30" s="197"/>
      <c r="I30" s="197"/>
      <c r="J30" s="198"/>
      <c r="N30" s="1"/>
      <c r="X30" s="14" t="s">
        <v>65</v>
      </c>
      <c r="Y30" s="15">
        <f>DCOUNT($E$5:$F$21,$F$5,$Z34:$Z35)+DCOUNT($G$5:$H$21,$G$5,$Z34:$Z35)</f>
        <v>2</v>
      </c>
      <c r="Z30" s="15">
        <f>COUNTIF($K$6:$K$27,Z35)</f>
        <v>1</v>
      </c>
      <c r="AA30" s="15">
        <f>Y30-Z30-AB30</f>
        <v>0</v>
      </c>
      <c r="AB30" s="15">
        <f>COUNTIF($L$6:$L$27,Z35)</f>
        <v>1</v>
      </c>
      <c r="AC30" s="15">
        <f>DSUM($E$5:$F$21,$F$5,$Z34:$Z35)+DSUM($G$5:$H$21,$G$5,$Z34:$Z35)</f>
        <v>16</v>
      </c>
      <c r="AD30" s="15">
        <f>DSUM($E$5:$G$21,$G$5,$Z34:$Z35)+DSUM($F$5:$H$21,$F$5,$Z34:$Z35)</f>
        <v>7</v>
      </c>
      <c r="AE30" s="15">
        <f>AC30-AD30</f>
        <v>9</v>
      </c>
      <c r="AF30" s="16">
        <f>Z30*3+AA30*1</f>
        <v>3</v>
      </c>
      <c r="AH30" s="31" t="str">
        <f>X30</f>
        <v>Carcavelos</v>
      </c>
      <c r="AI30" s="32">
        <f>AF30</f>
        <v>3</v>
      </c>
      <c r="AJ30" s="10" t="str">
        <f>AH30</f>
        <v>Carcavelos</v>
      </c>
      <c r="AK30" s="32">
        <f>VLOOKUP(AJ30,X28:AF31,9,FALSE)</f>
        <v>3</v>
      </c>
      <c r="AL30" s="30" t="str">
        <f>IF(AK30&lt;=AK28,AJ30,AJ28)</f>
        <v>1º Dezembro "A"</v>
      </c>
      <c r="AM30" s="32">
        <f>VLOOKUP(AL30,X28:AF31,9,FALSE)</f>
        <v>0</v>
      </c>
      <c r="AN30" s="10" t="str">
        <f>AL30</f>
        <v>1º Dezembro "A"</v>
      </c>
      <c r="AO30" s="32">
        <f>VLOOKUP(AN30,X28:AF31,9,FALSE)</f>
        <v>0</v>
      </c>
      <c r="AP30" s="30" t="str">
        <f>IF(AO30&lt;=AO29,AN30,AN29)</f>
        <v>1º Dezembro "A"</v>
      </c>
      <c r="AQ30" s="32">
        <f>VLOOKUP(AP30,X28:AF31,9,FALSE)</f>
        <v>0</v>
      </c>
      <c r="AR30" s="10" t="str">
        <f>AP30</f>
        <v>1º Dezembro "A"</v>
      </c>
      <c r="AS30" s="32">
        <f>VLOOKUP(AR30,X28:AF31,9,FALSE)</f>
        <v>0</v>
      </c>
      <c r="AT30" s="30" t="str">
        <f>IF(AS30&gt;=AS31,AR30,AR31)</f>
        <v>1º Dezembro "A"</v>
      </c>
      <c r="AU30" s="38">
        <f>VLOOKUP(AT30,X28:AF31,9,FALSE)</f>
        <v>0</v>
      </c>
      <c r="AV30" s="34" t="str">
        <f>AT30</f>
        <v>1º Dezembro "A"</v>
      </c>
      <c r="AW30" s="35">
        <f>AU30</f>
        <v>0</v>
      </c>
      <c r="AX30" s="32">
        <f>VLOOKUP(AV30,X28:AF31,8,FALSE)</f>
        <v>0</v>
      </c>
      <c r="AY30" s="10" t="str">
        <f>AV30</f>
        <v>1º Dezembro "A"</v>
      </c>
      <c r="AZ30" s="32">
        <f>VLOOKUP(AY30,X28:AF31,9,FALSE)</f>
        <v>0</v>
      </c>
      <c r="BA30" s="32">
        <f>VLOOKUP(AY30,X28:AF31,8,FALSE)</f>
        <v>0</v>
      </c>
      <c r="BB30" s="30" t="str">
        <f>IF(AND(AZ29=AZ30,BA30&gt;BA29),AY29,AY30)</f>
        <v>1º Dezembro "A"</v>
      </c>
      <c r="BC30" s="32">
        <f>VLOOKUP(BB30,X28:AF31,9,FALSE)</f>
        <v>0</v>
      </c>
      <c r="BD30" s="32">
        <f>VLOOKUP(BB30,X28:AF31,8,FALSE)</f>
        <v>0</v>
      </c>
      <c r="BE30" s="30" t="str">
        <f>IF(AND(BC30=BC31,BD31&gt;BD30),BB31,BB30)</f>
        <v>1º Dezembro "A"</v>
      </c>
      <c r="BF30" s="36">
        <f>BC30</f>
        <v>0</v>
      </c>
      <c r="BG30" s="37" t="str">
        <f>BE30</f>
        <v>1º Dezembro "A"</v>
      </c>
      <c r="BI30" s="13" t="str">
        <f>BG30</f>
        <v>1º Dezembro "A"</v>
      </c>
      <c r="BJ30" s="26">
        <f>VLOOKUP(BI30,X28:AF31,2,FALSE)</f>
        <v>0</v>
      </c>
      <c r="BK30" s="27">
        <f>VLOOKUP(BI30,X28:AF31,3,FALSE)</f>
        <v>0</v>
      </c>
      <c r="BL30" s="27">
        <f>VLOOKUP(BI30,X28:AF31,4,FALSE)</f>
        <v>0</v>
      </c>
      <c r="BM30" s="27">
        <f>VLOOKUP(BI30,X28:AF31,5,FALSE)</f>
        <v>0</v>
      </c>
      <c r="BN30" s="27">
        <f>VLOOKUP(BI30,X28:AF31,6,FALSE)</f>
        <v>0</v>
      </c>
      <c r="BO30" s="27">
        <f>VLOOKUP(BI30,X28:AF31,7,FALSE)</f>
        <v>0</v>
      </c>
      <c r="BP30" s="27">
        <f>VLOOKUP(BI30,X28:AF31,8,FALSE)</f>
        <v>0</v>
      </c>
      <c r="BQ30" s="27">
        <f>VLOOKUP(BI30,X28:AF31,9,FALSE)</f>
        <v>0</v>
      </c>
      <c r="BR30" s="1" t="str">
        <f>BI30</f>
        <v>1º Dezembro "A"</v>
      </c>
      <c r="BS30" s="1">
        <f>VLOOKUP(BR30,BI28:BQ31,9,FALSE)</f>
        <v>0</v>
      </c>
      <c r="BT30" s="1">
        <f>VLOOKUP(BR30,BI28:BQ31,8,FALSE)</f>
        <v>0</v>
      </c>
      <c r="BU30" s="29" t="str">
        <f>IF(AND(BS30=BS31,BT31&gt;BT30),BR31,BR30)</f>
        <v>1º Dezembro "A"</v>
      </c>
      <c r="BV30" s="29">
        <f>VLOOKUP(BU30,BI28:BQ31,9,FALSE)</f>
        <v>0</v>
      </c>
      <c r="BW30" s="29">
        <f>VLOOKUP(BU30,BI28:BQ31,8,FALSE)</f>
        <v>0</v>
      </c>
      <c r="BX30" s="28" t="str">
        <f>IF(AND(BV28=BV30,BW30&gt;BW28),BU28,BU30)</f>
        <v>1º Dezembro "A"</v>
      </c>
      <c r="BY30" s="1">
        <f>VLOOKUP(BX30,BI28:BQ31,9,FALSE)</f>
        <v>0</v>
      </c>
      <c r="BZ30" s="12">
        <f>VLOOKUP(BX30,BI28:BQ31,8,FALSE)</f>
        <v>0</v>
      </c>
      <c r="CA30" s="1" t="str">
        <f>IF(AND(BY29=BY30,BZ30&gt;BZ29),BX29,BX30)</f>
        <v>1º Dezembro "A"</v>
      </c>
      <c r="CB30" s="1">
        <f>VLOOKUP(CA30,BI28:BQ31,9,FALSE)</f>
        <v>0</v>
      </c>
      <c r="CC30" s="1">
        <f>VLOOKUP(CA30,BI28:BQ31,8,FALSE)</f>
        <v>0</v>
      </c>
      <c r="CD30" s="12">
        <f>VLOOKUP(CA30,BI28:BQ31,6,FALSE)</f>
        <v>0</v>
      </c>
      <c r="CE30" s="29" t="str">
        <f>IF(AND(CB30=CB31,CC30=CC31,CD31&gt;CD30),CA31,CA30)</f>
        <v>1º Dezembro "A"</v>
      </c>
      <c r="CF30" s="1">
        <f>VLOOKUP(CE30,BI28:BQ31,9,FALSE)</f>
        <v>0</v>
      </c>
      <c r="CG30" s="1">
        <f>VLOOKUP(CE30,BI28:BQ31,8,FALSE)</f>
        <v>0</v>
      </c>
      <c r="CH30" s="1">
        <f>VLOOKUP(CE30,BI28:BQ31,6,FALSE)</f>
        <v>0</v>
      </c>
      <c r="CI30" s="28" t="str">
        <f>IF(AND(CF28=CF30,CG28=CG30,CH30&gt;CH28),CE28,CE30)</f>
        <v>1º Dezembro "A"</v>
      </c>
      <c r="CJ30" s="1">
        <f>VLOOKUP(CI30,BI28:BQ31,9,FALSE)</f>
        <v>0</v>
      </c>
      <c r="CK30" s="1">
        <f>VLOOKUP(CI30,BI28:BQ31,8,FALSE)</f>
        <v>0</v>
      </c>
      <c r="CL30" s="1">
        <f>VLOOKUP(CI30,BI28:BQ31,6,FALSE)</f>
        <v>0</v>
      </c>
      <c r="CM30" s="29" t="str">
        <f>IF(AND(CJ29=CJ30,CK29=CK30,CL30&gt;CL29),CI29,CI30)</f>
        <v>1º Dezembro "A"</v>
      </c>
      <c r="CN30" s="1">
        <f>VLOOKUP(CM30,BI28:BQ31,9,FALSE)</f>
        <v>0</v>
      </c>
      <c r="CO30" s="1">
        <f>VLOOKUP(CM30,BI28:BQ31,8,FALSE)</f>
        <v>0</v>
      </c>
      <c r="CP30" s="1">
        <f>VLOOKUP(CM30,BI28:BQ31,6,FALSE)</f>
        <v>0</v>
      </c>
      <c r="CQ30" s="13" t="str">
        <f>CM30</f>
        <v>1º Dezembro "A"</v>
      </c>
      <c r="CR30" s="26">
        <f>VLOOKUP(CQ30,$X$28:$AF$31,2,FALSE)</f>
        <v>0</v>
      </c>
      <c r="CS30" s="27">
        <f>VLOOKUP(CQ30,$X$28:$AF$31,3,FALSE)</f>
        <v>0</v>
      </c>
      <c r="CT30" s="27">
        <f>VLOOKUP(CQ30,$X$28:$AF$31,4,FALSE)</f>
        <v>0</v>
      </c>
      <c r="CU30" s="27">
        <f>VLOOKUP(CQ30,$X$28:$AF$31,5,FALSE)</f>
        <v>0</v>
      </c>
      <c r="CV30" s="27">
        <f>VLOOKUP(CQ30,$X$28:$AF$31,6,FALSE)</f>
        <v>0</v>
      </c>
      <c r="CW30" s="27">
        <f>VLOOKUP(CQ30,$X$28:$AF$31,7,FALSE)</f>
        <v>0</v>
      </c>
      <c r="CX30" s="27">
        <f>VLOOKUP(CQ30,$X$28:$AF$31,8,FALSE)</f>
        <v>0</v>
      </c>
      <c r="CY30" s="27">
        <f>VLOOKUP(CQ30,$X$28:$AF$31,9,FALSE)</f>
        <v>0</v>
      </c>
      <c r="DA30" s="1" t="str">
        <f>IF(ISNA(VLOOKUP(CQ30,K$6:L$22,1,FALSE))=TRUE,CM31,VLOOKUP(CQ30,K$6:L$22,1,FALSE))</f>
        <v>Linda Velha</v>
      </c>
      <c r="DB30" s="1" t="str">
        <f>IF(ISNA(VLOOKUP(CQ30,K$6:L$22,2,FALSE))=TRUE,CM31,VLOOKUP(CQ30,K$6:L$22,2,FALSE))</f>
        <v>Linda Velha</v>
      </c>
      <c r="DD30" s="1" t="str">
        <f>IF(DD29=CM30,CM29,IF(AND(CR31=CR30,CY31=CY30,DA31=CM31,DB31=CM30),DA31,CM30))</f>
        <v>1º Dezembro "A"</v>
      </c>
      <c r="DE30" s="26">
        <f>VLOOKUP(DD30,$X$28:$AF$31,2,FALSE)</f>
        <v>0</v>
      </c>
      <c r="DF30" s="27">
        <f>VLOOKUP(DD30,$X$28:$AF$31,3,FALSE)</f>
        <v>0</v>
      </c>
      <c r="DG30" s="27">
        <f>VLOOKUP(DD30,$X$28:$AF$31,4,FALSE)</f>
        <v>0</v>
      </c>
      <c r="DH30" s="27">
        <f>VLOOKUP(DD30,$X$28:$AF$31,5,FALSE)</f>
        <v>0</v>
      </c>
      <c r="DI30" s="27">
        <f>VLOOKUP(DD30,$X$28:$AF$31,6,FALSE)</f>
        <v>0</v>
      </c>
      <c r="DJ30" s="27">
        <f>VLOOKUP(DD30,$X$28:$AF$31,7,FALSE)</f>
        <v>0</v>
      </c>
      <c r="DK30" s="27">
        <f>VLOOKUP(DD30,$X$28:$AF$31,8,FALSE)</f>
        <v>0</v>
      </c>
      <c r="DL30" s="27">
        <f>VLOOKUP(DD30,$X$28:$AF$31,9,FALSE)</f>
        <v>0</v>
      </c>
    </row>
    <row r="31" spans="2:116" ht="22.5" customHeight="1" x14ac:dyDescent="0.3">
      <c r="B31" s="199" t="s">
        <v>14</v>
      </c>
      <c r="C31" s="200"/>
      <c r="D31" s="200"/>
      <c r="E31" s="200"/>
      <c r="F31" s="200"/>
      <c r="G31" s="200"/>
      <c r="H31" s="200"/>
      <c r="I31" s="200"/>
      <c r="J31" s="201"/>
      <c r="K31" s="6" t="e">
        <f>IF(#REF!&lt;&gt;"",IF(#REF!&gt;#REF!,#REF!,IF(#REF!&gt;#REF!,#REF!,"Empate")),"")</f>
        <v>#REF!</v>
      </c>
      <c r="L31" s="6" t="e">
        <f>IF(#REF!&lt;&gt;"",IF(#REF!&lt;#REF!,#REF!,IF(#REF!&lt;#REF!,#REF!,"Empate")),"")</f>
        <v>#REF!</v>
      </c>
      <c r="N31" s="1"/>
      <c r="X31" s="4" t="s">
        <v>77</v>
      </c>
      <c r="Y31" s="39">
        <f>DCOUNT($E$5:$F$21,$F$5,$AA34:$AA35)+DCOUNT($G$5:$H$21,$G$5,$AA34:$AA35)</f>
        <v>0</v>
      </c>
      <c r="Z31" s="39">
        <f>COUNTIF($K$6:$K$27,AA35)</f>
        <v>0</v>
      </c>
      <c r="AA31" s="39">
        <f>Y31-Z31-AB31</f>
        <v>0</v>
      </c>
      <c r="AB31" s="39">
        <f>COUNTIF($L$6:$L$27,AA35)</f>
        <v>0</v>
      </c>
      <c r="AC31" s="39">
        <f>DSUM($E$5:$F$21,$F$5,$AA34:$AA35)+DSUM($G$5:$H$21,$G$5,$AA34:$AA35)</f>
        <v>0</v>
      </c>
      <c r="AD31" s="39">
        <f>DSUM($E$5:$G$21,$G$5,$AA34:$AA35)+DSUM($F$5:$H$21,$F$5,$AA34:$AA35)</f>
        <v>0</v>
      </c>
      <c r="AE31" s="39">
        <f>AC31-AD31</f>
        <v>0</v>
      </c>
      <c r="AF31" s="40">
        <f>Z31*3+AA31*1</f>
        <v>0</v>
      </c>
      <c r="AH31" s="41" t="str">
        <f>X31</f>
        <v>Linda Velha</v>
      </c>
      <c r="AI31" s="42">
        <f>AF31</f>
        <v>0</v>
      </c>
      <c r="AJ31" s="43" t="str">
        <f>AH31</f>
        <v>Linda Velha</v>
      </c>
      <c r="AK31" s="42">
        <f>VLOOKUP(AJ31,X28:AF31,9,FALSE)</f>
        <v>0</v>
      </c>
      <c r="AL31" s="43" t="str">
        <f>AJ31</f>
        <v>Linda Velha</v>
      </c>
      <c r="AM31" s="42">
        <f>VLOOKUP(AL31,X28:AF31,9,FALSE)</f>
        <v>0</v>
      </c>
      <c r="AN31" s="44" t="str">
        <f>IF(AM31&lt;=AM28,AL31,AL28)</f>
        <v>Linda Velha</v>
      </c>
      <c r="AO31" s="42">
        <f>VLOOKUP(AN31,X28:AF31,9,FALSE)</f>
        <v>0</v>
      </c>
      <c r="AP31" s="43" t="str">
        <f>AN31</f>
        <v>Linda Velha</v>
      </c>
      <c r="AQ31" s="42">
        <f>VLOOKUP(AP31,X28:AF31,9,FALSE)</f>
        <v>0</v>
      </c>
      <c r="AR31" s="44" t="str">
        <f>IF(AQ31&lt;=AQ29,AP31,AP29)</f>
        <v>Linda Velha</v>
      </c>
      <c r="AS31" s="42">
        <f>VLOOKUP(AR31,X28:AF31,9,FALSE)</f>
        <v>0</v>
      </c>
      <c r="AT31" s="44" t="str">
        <f>IF(AS31&lt;=AS30,AR31,AR30)</f>
        <v>Linda Velha</v>
      </c>
      <c r="AU31" s="45">
        <f>VLOOKUP(AT31,X28:AF31,9,FALSE)</f>
        <v>0</v>
      </c>
      <c r="AV31" s="46" t="str">
        <f>AT31</f>
        <v>Linda Velha</v>
      </c>
      <c r="AW31" s="47">
        <f>AU31</f>
        <v>0</v>
      </c>
      <c r="AX31" s="42">
        <f>VLOOKUP(AV31,X28:AF31,8,FALSE)</f>
        <v>0</v>
      </c>
      <c r="AY31" s="43" t="str">
        <f>AV31</f>
        <v>Linda Velha</v>
      </c>
      <c r="AZ31" s="42">
        <f>VLOOKUP(AY31,X28:AF31,9,FALSE)</f>
        <v>0</v>
      </c>
      <c r="BA31" s="42">
        <f>VLOOKUP(AY31,X28:AF31,8,FALSE)</f>
        <v>0</v>
      </c>
      <c r="BB31" s="43" t="str">
        <f>AY31</f>
        <v>Linda Velha</v>
      </c>
      <c r="BC31" s="42">
        <f>VLOOKUP(BB31,X28:AF31,9,FALSE)</f>
        <v>0</v>
      </c>
      <c r="BD31" s="42">
        <f>VLOOKUP(BB31,X28:AF31,8,FALSE)</f>
        <v>0</v>
      </c>
      <c r="BE31" s="44" t="str">
        <f>IF(AND(BC30=BC31,BD31&gt;BD30),BB30,BB31)</f>
        <v>Linda Velha</v>
      </c>
      <c r="BF31" s="48">
        <f>VLOOKUP(BE31,X28:AF31,9,FALSE)</f>
        <v>0</v>
      </c>
      <c r="BG31" s="49" t="str">
        <f>BE31</f>
        <v>Linda Velha</v>
      </c>
      <c r="BI31" s="13" t="str">
        <f>BG31</f>
        <v>Linda Velha</v>
      </c>
      <c r="BJ31" s="26">
        <f>VLOOKUP(BI31,X28:AF31,2,FALSE)</f>
        <v>0</v>
      </c>
      <c r="BK31" s="27">
        <f>VLOOKUP(BI31,X28:AF31,3,FALSE)</f>
        <v>0</v>
      </c>
      <c r="BL31" s="27">
        <f>VLOOKUP(BI31,X28:AF31,4,FALSE)</f>
        <v>0</v>
      </c>
      <c r="BM31" s="27">
        <f>VLOOKUP(BI31,X28:AF31,5,FALSE)</f>
        <v>0</v>
      </c>
      <c r="BN31" s="27">
        <f>VLOOKUP(BI31,X28:AF31,6,FALSE)</f>
        <v>0</v>
      </c>
      <c r="BO31" s="27">
        <f>VLOOKUP(BI31,X28:AF31,7,FALSE)</f>
        <v>0</v>
      </c>
      <c r="BP31" s="27">
        <f>VLOOKUP(BI31,X28:AF31,8,FALSE)</f>
        <v>0</v>
      </c>
      <c r="BQ31" s="27">
        <f>VLOOKUP(BI31,X28:AF31,9,FALSE)</f>
        <v>0</v>
      </c>
      <c r="BR31" s="1" t="str">
        <f>BI31</f>
        <v>Linda Velha</v>
      </c>
      <c r="BS31" s="1">
        <f>VLOOKUP(BR31,BI28:BQ31,9,FALSE)</f>
        <v>0</v>
      </c>
      <c r="BT31" s="1">
        <f>VLOOKUP(BR31,BI28:BQ31,8,FALSE)</f>
        <v>0</v>
      </c>
      <c r="BU31" s="29" t="str">
        <f>IF(AND(BS30=BS31,BT31&gt;BT30),BR30,BR31)</f>
        <v>Linda Velha</v>
      </c>
      <c r="BV31" s="29">
        <f>VLOOKUP(BU31,BI28:BQ31,9,FALSE)</f>
        <v>0</v>
      </c>
      <c r="BW31" s="29">
        <f>VLOOKUP(BU31,BI28:BQ31,8,FALSE)</f>
        <v>0</v>
      </c>
      <c r="BX31" s="29" t="str">
        <f>IF(AND(BV29=BV31,BW31&gt;BW29),BU29,BU31)</f>
        <v>Linda Velha</v>
      </c>
      <c r="BY31" s="1">
        <f>VLOOKUP(BX31,BI28:BQ31,9,FALSE)</f>
        <v>0</v>
      </c>
      <c r="BZ31" s="12">
        <f>VLOOKUP(BX31,BI28:BQ31,8,FALSE)</f>
        <v>0</v>
      </c>
      <c r="CA31" s="30" t="str">
        <f>IF(AND(BY28=BY31,BZ31&gt;BZ28),BX28,BX31)</f>
        <v>Linda Velha</v>
      </c>
      <c r="CB31" s="1">
        <f>VLOOKUP(CA31,BI28:BQ31,9,FALSE)</f>
        <v>0</v>
      </c>
      <c r="CC31" s="1">
        <f>VLOOKUP(CA31,BI28:BQ31,8,FALSE)</f>
        <v>0</v>
      </c>
      <c r="CD31" s="12">
        <f>VLOOKUP(CA31,BI28:BQ31,6,FALSE)</f>
        <v>0</v>
      </c>
      <c r="CE31" s="29" t="str">
        <f>IF(AND(CB30=CB31,CC30=CC31,CD31&gt;CD30),CA30,CA31)</f>
        <v>Linda Velha</v>
      </c>
      <c r="CF31" s="1">
        <f>VLOOKUP(CE31,BI28:BQ31,9,FALSE)</f>
        <v>0</v>
      </c>
      <c r="CG31" s="1">
        <f>VLOOKUP(CE31,BI28:BQ31,8,FALSE)</f>
        <v>0</v>
      </c>
      <c r="CH31" s="1">
        <f>VLOOKUP(CE31,BI28:BQ31,6,FALSE)</f>
        <v>0</v>
      </c>
      <c r="CI31" s="29" t="str">
        <f>IF(AND(CF29=CF31,CG29=CG31,CH31&gt;CH29),CE29,CE31)</f>
        <v>Linda Velha</v>
      </c>
      <c r="CJ31" s="1">
        <f>VLOOKUP(CI31,BI28:BQ31,9,FALSE)</f>
        <v>0</v>
      </c>
      <c r="CK31" s="1">
        <f>VLOOKUP(CI31,BI28:BQ31,8,FALSE)</f>
        <v>0</v>
      </c>
      <c r="CL31" s="1">
        <f>VLOOKUP(CI31,BI28:BQ31,6,FALSE)</f>
        <v>0</v>
      </c>
      <c r="CM31" s="28" t="str">
        <f>IF(AND(CJ28=CJ31,CK28=CK31,CL31&gt;CL28),CI28,CI31)</f>
        <v>Linda Velha</v>
      </c>
      <c r="CN31" s="1">
        <f>VLOOKUP(CM31,BI28:BQ31,9,FALSE)</f>
        <v>0</v>
      </c>
      <c r="CO31" s="1">
        <f>VLOOKUP(CM31,BI28:BQ31,8,FALSE)</f>
        <v>0</v>
      </c>
      <c r="CP31" s="1">
        <f>VLOOKUP(CM31,BI28:BQ31,6,FALSE)</f>
        <v>0</v>
      </c>
      <c r="CQ31" s="13" t="str">
        <f>CM31</f>
        <v>Linda Velha</v>
      </c>
      <c r="CR31" s="26">
        <f>VLOOKUP(CQ31,$X$28:$AF$31,2,FALSE)</f>
        <v>0</v>
      </c>
      <c r="CS31" s="27">
        <f>VLOOKUP(CQ31,$X$28:$AF$31,3,FALSE)</f>
        <v>0</v>
      </c>
      <c r="CT31" s="27">
        <f>VLOOKUP(CQ31,$X$28:$AF$31,4,FALSE)</f>
        <v>0</v>
      </c>
      <c r="CU31" s="27">
        <f>VLOOKUP(CQ31,$X$28:$AF$31,5,FALSE)</f>
        <v>0</v>
      </c>
      <c r="CV31" s="27">
        <f>VLOOKUP(CQ31,$X$28:$AF$31,6,FALSE)</f>
        <v>0</v>
      </c>
      <c r="CW31" s="27">
        <f>VLOOKUP(CQ31,$X$28:$AF$31,7,FALSE)</f>
        <v>0</v>
      </c>
      <c r="CX31" s="27">
        <f>VLOOKUP(CQ31,$X$28:$AF$31,8,FALSE)</f>
        <v>0</v>
      </c>
      <c r="CY31" s="27">
        <f>VLOOKUP(CQ31,$X$28:$AF$31,9,FALSE)</f>
        <v>0</v>
      </c>
      <c r="DA31" s="1" t="str">
        <f>IF(ISNA(VLOOKUP(CQ31,K$6:L$22,1,FALSE))=TRUE,CM31,VLOOKUP(CQ31,K$6:L$22,1,FALSE))</f>
        <v>Linda Velha</v>
      </c>
      <c r="DB31" s="1" t="str">
        <f>IF(ISNA(VLOOKUP(CQ31,K$6:L$22,2,FALSE))=TRUE,CM31,VLOOKUP(CQ31,K$6:L$22,2,FALSE))</f>
        <v>Linda Velha</v>
      </c>
      <c r="DD31" s="1" t="str">
        <f>IF(DD30=CM31,CM30,IF(AND(CR32=CR31,CY32=CY31,DA32=CM32,DB32=CM31),DA32,CM31))</f>
        <v>Linda Velha</v>
      </c>
      <c r="DE31" s="26">
        <f>VLOOKUP(DD31,$X$28:$AF$31,2,FALSE)</f>
        <v>0</v>
      </c>
      <c r="DF31" s="27">
        <f>VLOOKUP(DD31,$X$28:$AF$31,3,FALSE)</f>
        <v>0</v>
      </c>
      <c r="DG31" s="27">
        <f>VLOOKUP(DD31,$X$28:$AF$31,4,FALSE)</f>
        <v>0</v>
      </c>
      <c r="DH31" s="27">
        <f>VLOOKUP(DD31,$X$28:$AF$31,5,FALSE)</f>
        <v>0</v>
      </c>
      <c r="DI31" s="27">
        <f>VLOOKUP(DD31,$X$28:$AF$31,6,FALSE)</f>
        <v>0</v>
      </c>
      <c r="DJ31" s="27">
        <f>VLOOKUP(DD31,$X$28:$AF$31,7,FALSE)</f>
        <v>0</v>
      </c>
      <c r="DK31" s="27">
        <f>VLOOKUP(DD31,$X$28:$AF$31,8,FALSE)</f>
        <v>0</v>
      </c>
      <c r="DL31" s="27">
        <f>VLOOKUP(DD31,$X$28:$AF$31,9,FALSE)</f>
        <v>0</v>
      </c>
    </row>
    <row r="32" spans="2:116" ht="22.5" customHeight="1" x14ac:dyDescent="0.3">
      <c r="B32" s="93">
        <v>18</v>
      </c>
      <c r="C32" s="167">
        <v>46191</v>
      </c>
      <c r="D32" s="168">
        <v>0.80208333333333337</v>
      </c>
      <c r="E32" s="155" t="s">
        <v>114</v>
      </c>
      <c r="F32" s="156"/>
      <c r="G32" s="156"/>
      <c r="H32" s="157" t="s">
        <v>124</v>
      </c>
      <c r="I32" s="152" t="s">
        <v>101</v>
      </c>
      <c r="J32" s="170"/>
      <c r="K32" s="6" t="e">
        <f>IF(#REF!&lt;&gt;"",IF(#REF!&gt;#REF!,#REF!,IF(#REF!&gt;#REF!,#REF!,"Empate")),"")</f>
        <v>#REF!</v>
      </c>
      <c r="L32" s="6" t="e">
        <f>IF(#REF!&lt;&gt;"",IF(#REF!&lt;#REF!,#REF!,IF(#REF!&lt;#REF!,#REF!,"Empate")),"")</f>
        <v>#REF!</v>
      </c>
      <c r="X32" s="112"/>
      <c r="Y32" s="15"/>
      <c r="Z32" s="15"/>
      <c r="AA32" s="15"/>
      <c r="AB32" s="15"/>
      <c r="AC32" s="15"/>
      <c r="AD32" s="15"/>
      <c r="AE32" s="15"/>
      <c r="AF32" s="15"/>
      <c r="AH32" s="10"/>
      <c r="AI32" s="32"/>
      <c r="AJ32" s="10"/>
      <c r="AK32" s="32"/>
      <c r="AL32" s="10"/>
      <c r="AM32" s="32"/>
      <c r="AN32" s="30"/>
      <c r="AO32" s="32"/>
      <c r="AP32" s="10"/>
      <c r="AQ32" s="32"/>
      <c r="AR32" s="30"/>
      <c r="AS32" s="32"/>
      <c r="AT32" s="30"/>
      <c r="AU32" s="32"/>
      <c r="AV32" s="113"/>
      <c r="AW32" s="114"/>
      <c r="AX32" s="32"/>
      <c r="AY32" s="10"/>
      <c r="AZ32" s="32"/>
      <c r="BA32" s="32"/>
      <c r="BB32" s="10"/>
      <c r="BC32" s="32"/>
      <c r="BD32" s="32"/>
      <c r="BE32" s="30"/>
      <c r="BF32" s="115"/>
      <c r="BG32" s="113"/>
      <c r="BI32" s="13"/>
      <c r="BJ32" s="26"/>
      <c r="BK32" s="27"/>
      <c r="BL32" s="27"/>
      <c r="BM32" s="27"/>
      <c r="BN32" s="27"/>
      <c r="BO32" s="27"/>
      <c r="BP32" s="27"/>
      <c r="BQ32" s="27"/>
      <c r="BU32" s="29"/>
      <c r="BV32" s="29"/>
      <c r="BW32" s="29"/>
      <c r="BX32" s="29"/>
      <c r="BZ32" s="12"/>
      <c r="CA32" s="30"/>
      <c r="CD32" s="12"/>
      <c r="CE32" s="29"/>
      <c r="CI32" s="29"/>
      <c r="CM32" s="28"/>
      <c r="CQ32" s="13"/>
      <c r="CR32" s="26"/>
      <c r="CS32" s="27"/>
      <c r="CT32" s="27"/>
      <c r="CU32" s="27"/>
      <c r="CV32" s="27"/>
      <c r="CW32" s="27"/>
      <c r="CX32" s="27"/>
      <c r="CY32" s="27"/>
      <c r="DE32" s="26"/>
      <c r="DF32" s="27"/>
      <c r="DG32" s="27"/>
      <c r="DH32" s="27"/>
      <c r="DI32" s="27"/>
      <c r="DJ32" s="27"/>
      <c r="DK32" s="27"/>
      <c r="DL32" s="27"/>
    </row>
    <row r="33" spans="2:116" ht="22.5" customHeight="1" x14ac:dyDescent="0.3">
      <c r="B33" s="93">
        <v>19</v>
      </c>
      <c r="C33" s="167">
        <v>46191</v>
      </c>
      <c r="D33" s="168">
        <v>0.84375</v>
      </c>
      <c r="E33" s="155" t="s">
        <v>119</v>
      </c>
      <c r="F33" s="156"/>
      <c r="G33" s="156"/>
      <c r="H33" s="157" t="s">
        <v>125</v>
      </c>
      <c r="I33" s="152" t="s">
        <v>102</v>
      </c>
      <c r="J33" s="170"/>
      <c r="K33" s="6"/>
      <c r="L33" s="6"/>
      <c r="X33" s="112"/>
      <c r="Y33" s="15"/>
      <c r="Z33" s="15"/>
      <c r="AA33" s="15"/>
      <c r="AB33" s="15"/>
      <c r="AC33" s="15"/>
      <c r="AD33" s="15"/>
      <c r="AE33" s="15"/>
      <c r="AF33" s="15"/>
      <c r="AH33" s="10"/>
      <c r="AI33" s="32"/>
      <c r="AJ33" s="10"/>
      <c r="AK33" s="32"/>
      <c r="AL33" s="10"/>
      <c r="AM33" s="32"/>
      <c r="AN33" s="30"/>
      <c r="AO33" s="32"/>
      <c r="AP33" s="10"/>
      <c r="AQ33" s="32"/>
      <c r="AR33" s="30"/>
      <c r="AS33" s="32"/>
      <c r="AT33" s="30"/>
      <c r="AU33" s="32"/>
      <c r="AV33" s="113"/>
      <c r="AW33" s="114"/>
      <c r="AX33" s="32"/>
      <c r="AY33" s="10"/>
      <c r="AZ33" s="32"/>
      <c r="BA33" s="32"/>
      <c r="BB33" s="10"/>
      <c r="BC33" s="32"/>
      <c r="BD33" s="32"/>
      <c r="BE33" s="30"/>
      <c r="BF33" s="115"/>
      <c r="BG33" s="113"/>
      <c r="BI33" s="13"/>
      <c r="BJ33" s="26"/>
      <c r="BK33" s="27"/>
      <c r="BL33" s="27"/>
      <c r="BM33" s="27"/>
      <c r="BN33" s="27"/>
      <c r="BO33" s="27"/>
      <c r="BP33" s="27"/>
      <c r="BQ33" s="27"/>
      <c r="BU33" s="29"/>
      <c r="BV33" s="29"/>
      <c r="BW33" s="29"/>
      <c r="BX33" s="29"/>
      <c r="BZ33" s="12"/>
      <c r="CA33" s="30"/>
      <c r="CD33" s="12"/>
      <c r="CE33" s="29"/>
      <c r="CI33" s="29"/>
      <c r="CM33" s="28"/>
      <c r="CQ33" s="13"/>
      <c r="CR33" s="26"/>
      <c r="CS33" s="27"/>
      <c r="CT33" s="27"/>
      <c r="CU33" s="27"/>
      <c r="CV33" s="27"/>
      <c r="CW33" s="27"/>
      <c r="CX33" s="27"/>
      <c r="CY33" s="27"/>
      <c r="DE33" s="26"/>
      <c r="DF33" s="27"/>
      <c r="DG33" s="27"/>
      <c r="DH33" s="27"/>
      <c r="DI33" s="27"/>
      <c r="DJ33" s="27"/>
      <c r="DK33" s="27"/>
      <c r="DL33" s="27"/>
    </row>
    <row r="34" spans="2:116" ht="22.5" customHeight="1" x14ac:dyDescent="0.3">
      <c r="B34" s="93">
        <v>20</v>
      </c>
      <c r="C34" s="94">
        <v>46191</v>
      </c>
      <c r="D34" s="95">
        <v>0.80208333333333337</v>
      </c>
      <c r="E34" s="154" t="s">
        <v>121</v>
      </c>
      <c r="F34" s="3"/>
      <c r="G34" s="3"/>
      <c r="H34" s="158" t="s">
        <v>122</v>
      </c>
      <c r="I34" s="152" t="s">
        <v>100</v>
      </c>
      <c r="J34" s="5"/>
      <c r="X34" s="50" t="s">
        <v>73</v>
      </c>
      <c r="Y34" s="50" t="s">
        <v>73</v>
      </c>
      <c r="Z34" s="50" t="s">
        <v>73</v>
      </c>
      <c r="AA34" s="50" t="s">
        <v>73</v>
      </c>
      <c r="AB34" s="15"/>
      <c r="AC34" s="15"/>
      <c r="AD34" s="15"/>
      <c r="AE34" s="15"/>
      <c r="AF34" s="15"/>
    </row>
    <row r="35" spans="2:116" ht="22.5" customHeight="1" x14ac:dyDescent="0.3">
      <c r="B35" s="202" t="s">
        <v>15</v>
      </c>
      <c r="C35" s="203"/>
      <c r="D35" s="203"/>
      <c r="E35" s="203"/>
      <c r="F35" s="203"/>
      <c r="G35" s="203"/>
      <c r="H35" s="203"/>
      <c r="I35" s="203"/>
      <c r="J35" s="204"/>
      <c r="K35" s="6" t="e">
        <f>IF(#REF!&lt;&gt;"",IF(#REF!&gt;#REF!,#REF!,IF(#REF!&gt;#REF!,#REF!,"Empate")),"")</f>
        <v>#REF!</v>
      </c>
      <c r="L35" s="6" t="e">
        <f>IF(#REF!&lt;&gt;"",IF(#REF!&lt;#REF!,#REF!,IF(#REF!&lt;#REF!,#REF!,"Empate")),"")</f>
        <v>#REF!</v>
      </c>
      <c r="N35" s="79"/>
      <c r="X35" s="15" t="s">
        <v>75</v>
      </c>
      <c r="Y35" s="15" t="s">
        <v>76</v>
      </c>
      <c r="Z35" s="15" t="s">
        <v>65</v>
      </c>
      <c r="AA35" s="15" t="s">
        <v>77</v>
      </c>
      <c r="AB35" s="15"/>
      <c r="AC35" s="15"/>
      <c r="AD35" s="15"/>
      <c r="AE35" s="15"/>
      <c r="AF35" s="15"/>
    </row>
    <row r="36" spans="2:116" ht="22.5" customHeight="1" x14ac:dyDescent="0.2">
      <c r="B36" s="93">
        <v>21</v>
      </c>
      <c r="C36" s="94">
        <v>46192</v>
      </c>
      <c r="D36" s="95">
        <v>0.80208333333333337</v>
      </c>
      <c r="E36" s="155" t="s">
        <v>117</v>
      </c>
      <c r="F36" s="3"/>
      <c r="G36" s="3"/>
      <c r="H36" s="154" t="s">
        <v>120</v>
      </c>
      <c r="I36" s="152" t="s">
        <v>81</v>
      </c>
      <c r="J36" s="5"/>
      <c r="K36" s="6" t="e">
        <f>IF(#REF!&lt;&gt;"",IF(#REF!&gt;#REF!,#REF!,IF(#REF!&gt;#REF!,#REF!,"Empate")),"")</f>
        <v>#REF!</v>
      </c>
      <c r="L36" s="6" t="e">
        <f>IF(#REF!&lt;&gt;"",IF(#REF!&lt;#REF!,#REF!,IF(#REF!&lt;#REF!,#REF!,"Empate")),"")</f>
        <v>#REF!</v>
      </c>
      <c r="N36" s="79"/>
      <c r="X36" s="7"/>
      <c r="Y36" s="8" t="s">
        <v>17</v>
      </c>
      <c r="Z36" s="8" t="s">
        <v>18</v>
      </c>
      <c r="AA36" s="8" t="s">
        <v>12</v>
      </c>
      <c r="AB36" s="8" t="s">
        <v>11</v>
      </c>
      <c r="AC36" s="8" t="s">
        <v>3</v>
      </c>
      <c r="AD36" s="8" t="s">
        <v>4</v>
      </c>
      <c r="AE36" s="8" t="s">
        <v>19</v>
      </c>
      <c r="AF36" s="9" t="s">
        <v>20</v>
      </c>
      <c r="BI36" s="10"/>
      <c r="BJ36" s="11" t="s">
        <v>17</v>
      </c>
      <c r="BK36" s="11" t="s">
        <v>18</v>
      </c>
      <c r="BL36" s="11" t="s">
        <v>12</v>
      </c>
      <c r="BM36" s="11" t="s">
        <v>11</v>
      </c>
      <c r="BN36" s="11" t="s">
        <v>3</v>
      </c>
      <c r="BO36" s="11" t="s">
        <v>4</v>
      </c>
      <c r="BP36" s="11" t="s">
        <v>19</v>
      </c>
      <c r="BQ36" s="11" t="s">
        <v>20</v>
      </c>
      <c r="BR36" s="12"/>
      <c r="BS36" s="12"/>
      <c r="BT36" s="12"/>
      <c r="BU36" s="12"/>
      <c r="BV36" s="12"/>
      <c r="BW36" s="12"/>
      <c r="BX36" s="12"/>
      <c r="BY36" s="13"/>
      <c r="BZ36" s="13"/>
      <c r="CQ36" s="10"/>
      <c r="CR36" s="11" t="s">
        <v>17</v>
      </c>
      <c r="CS36" s="11" t="s">
        <v>18</v>
      </c>
      <c r="CT36" s="11" t="s">
        <v>12</v>
      </c>
      <c r="CU36" s="11" t="s">
        <v>11</v>
      </c>
      <c r="CV36" s="11" t="s">
        <v>3</v>
      </c>
      <c r="CW36" s="11" t="s">
        <v>4</v>
      </c>
      <c r="CX36" s="11" t="s">
        <v>19</v>
      </c>
      <c r="CY36" s="11" t="s">
        <v>20</v>
      </c>
      <c r="DE36" s="11" t="s">
        <v>17</v>
      </c>
      <c r="DF36" s="11" t="s">
        <v>18</v>
      </c>
      <c r="DG36" s="11" t="s">
        <v>12</v>
      </c>
      <c r="DH36" s="11" t="s">
        <v>11</v>
      </c>
      <c r="DI36" s="11" t="s">
        <v>3</v>
      </c>
      <c r="DJ36" s="11" t="s">
        <v>4</v>
      </c>
      <c r="DK36" s="11" t="s">
        <v>19</v>
      </c>
      <c r="DL36" s="11" t="s">
        <v>20</v>
      </c>
    </row>
    <row r="37" spans="2:116" ht="22.5" customHeight="1" x14ac:dyDescent="0.3">
      <c r="B37" s="93">
        <v>22</v>
      </c>
      <c r="C37" s="94">
        <v>46192</v>
      </c>
      <c r="D37" s="95">
        <v>0.80208333333333337</v>
      </c>
      <c r="E37" s="154" t="s">
        <v>118</v>
      </c>
      <c r="F37" s="3"/>
      <c r="G37" s="3"/>
      <c r="H37" s="154" t="s">
        <v>123</v>
      </c>
      <c r="I37" s="152" t="s">
        <v>100</v>
      </c>
      <c r="J37" s="5"/>
      <c r="K37" s="6" t="e">
        <f>IF(#REF!&lt;&gt;"",IF(#REF!&gt;#REF!,#REF!,IF(#REF!&gt;#REF!,#REF!,"Empate")),"")</f>
        <v>#REF!</v>
      </c>
      <c r="L37" s="6" t="e">
        <f>IF(#REF!&lt;&gt;"",IF(#REF!&lt;#REF!,#REF!,IF(#REF!&lt;#REF!,#REF!,"Empate")),"")</f>
        <v>#REF!</v>
      </c>
      <c r="N37" s="79"/>
      <c r="X37" s="14" t="s">
        <v>66</v>
      </c>
      <c r="Y37" s="15">
        <f>DCOUNT($E$5:$F$21,$F$5,$X41:$X42)+DCOUNT($G$5:$H$21,$G$5,$X41:$X42)</f>
        <v>2</v>
      </c>
      <c r="Z37" s="15">
        <f>COUNTIF($K$6:$K$27,X42)</f>
        <v>0</v>
      </c>
      <c r="AA37" s="15">
        <f>Y37-Z37-AB37</f>
        <v>0</v>
      </c>
      <c r="AB37" s="15">
        <f>COUNTIF($L$6:$L$27,X42)</f>
        <v>2</v>
      </c>
      <c r="AC37" s="15">
        <f>DSUM($E$5:$F$21,$F$5,$X41:$X42)+DSUM($G$5:$H$21,$G$5,$X41:$X42)</f>
        <v>2</v>
      </c>
      <c r="AD37" s="15">
        <f>DSUM($E$5:$G$21,$G$5,$X41:$X42)+DSUM($F$5:$H$21,$F$5,$X41:$X42)</f>
        <v>11</v>
      </c>
      <c r="AE37" s="15">
        <f>AC37-AD37</f>
        <v>-9</v>
      </c>
      <c r="AF37" s="16">
        <f>Z37*3+AA37*1</f>
        <v>0</v>
      </c>
      <c r="AH37" s="17" t="str">
        <f>X37</f>
        <v>Cascais</v>
      </c>
      <c r="AI37" s="18">
        <f>AF37</f>
        <v>0</v>
      </c>
      <c r="AJ37" s="19" t="str">
        <f>IF(AI37&gt;=AI38,AH37,AH38)</f>
        <v>Cascais</v>
      </c>
      <c r="AK37" s="18">
        <f>VLOOKUP(AJ37,X37:AF40,9,FALSE)</f>
        <v>0</v>
      </c>
      <c r="AL37" s="19" t="str">
        <f>IF(AK37&gt;=AK39,AJ37,AJ39)</f>
        <v>Cascais</v>
      </c>
      <c r="AM37" s="18">
        <f>VLOOKUP(AL37,X37:AF40,9,FALSE)</f>
        <v>0</v>
      </c>
      <c r="AN37" s="19" t="str">
        <f>IF(AM37&gt;=AM40,AL37,AL40)</f>
        <v>Cascais</v>
      </c>
      <c r="AO37" s="18">
        <f>VLOOKUP(AN37,X37:AF40,9,FALSE)</f>
        <v>0</v>
      </c>
      <c r="AP37" s="19"/>
      <c r="AQ37" s="20"/>
      <c r="AR37" s="20"/>
      <c r="AS37" s="20"/>
      <c r="AT37" s="20"/>
      <c r="AU37" s="21"/>
      <c r="AV37" s="22" t="str">
        <f>AN37</f>
        <v>Cascais</v>
      </c>
      <c r="AW37" s="23">
        <f>AO37</f>
        <v>0</v>
      </c>
      <c r="AX37" s="18">
        <f>VLOOKUP(AV37,X37:AF40,8,FALSE)</f>
        <v>-9</v>
      </c>
      <c r="AY37" s="19" t="str">
        <f>IF(AND(AW37=AW38,AX38&gt;AX37),AV38,AV37)</f>
        <v>Lourel</v>
      </c>
      <c r="AZ37" s="18"/>
      <c r="BA37" s="18"/>
      <c r="BB37" s="20"/>
      <c r="BC37" s="20"/>
      <c r="BD37" s="20"/>
      <c r="BE37" s="20"/>
      <c r="BF37" s="24">
        <f>AW37</f>
        <v>0</v>
      </c>
      <c r="BG37" s="25" t="str">
        <f>AY37</f>
        <v>Lourel</v>
      </c>
      <c r="BI37" s="13" t="str">
        <f>BG37</f>
        <v>Lourel</v>
      </c>
      <c r="BJ37" s="26">
        <f>VLOOKUP(BI37,X37:AF40,2,FALSE)</f>
        <v>0</v>
      </c>
      <c r="BK37" s="27">
        <f>VLOOKUP(BI37,X37:AF40,3,FALSE)</f>
        <v>0</v>
      </c>
      <c r="BL37" s="27">
        <f>VLOOKUP(BI37,X37:AF40,4,FALSE)</f>
        <v>0</v>
      </c>
      <c r="BM37" s="27">
        <f>VLOOKUP(BI37,X37:AF40,5,FALSE)</f>
        <v>0</v>
      </c>
      <c r="BN37" s="27">
        <f>VLOOKUP(BI37,X37:AF40,6,FALSE)</f>
        <v>0</v>
      </c>
      <c r="BO37" s="27">
        <f>VLOOKUP(BI37,X37:AF40,7,FALSE)</f>
        <v>0</v>
      </c>
      <c r="BP37" s="27">
        <f>VLOOKUP(BI37,X37:AF40,8,FALSE)</f>
        <v>0</v>
      </c>
      <c r="BQ37" s="27">
        <f>VLOOKUP(BI37,X37:AF40,9,FALSE)</f>
        <v>0</v>
      </c>
      <c r="BR37" s="1" t="str">
        <f>BI37</f>
        <v>Lourel</v>
      </c>
      <c r="BS37" s="1">
        <f>VLOOKUP(BR37,BI37:BQ40,9,FALSE)</f>
        <v>0</v>
      </c>
      <c r="BT37" s="1">
        <f>VLOOKUP(BR37,BI37:BQ40,8,FALSE)</f>
        <v>0</v>
      </c>
      <c r="BU37" s="28" t="str">
        <f>IF(AND(BS37=BS38,BT38&gt;BT37),BR38,BR37)</f>
        <v>Lourel</v>
      </c>
      <c r="BV37" s="29">
        <f>VLOOKUP(BU37,BI37:BQ40,9,FALSE)</f>
        <v>0</v>
      </c>
      <c r="BW37" s="29">
        <f>VLOOKUP(BU37,BI37:BQ40,8,FALSE)</f>
        <v>0</v>
      </c>
      <c r="BX37" s="28" t="str">
        <f>IF(AND(BV37=BV39,BW39&gt;BW37),BU39,BU37)</f>
        <v>Lourel</v>
      </c>
      <c r="BY37" s="1">
        <f>VLOOKUP(BX37,BI37:BQ40,9,FALSE)</f>
        <v>0</v>
      </c>
      <c r="BZ37" s="12">
        <f>VLOOKUP(BX37,BI37:BQ40,8,FALSE)</f>
        <v>0</v>
      </c>
      <c r="CA37" s="30" t="str">
        <f>IF(AND(BY37=BY40,BZ40&gt;BZ37),BX40,BX37)</f>
        <v>Lourel</v>
      </c>
      <c r="CB37" s="1">
        <f>VLOOKUP(CA37,BI37:BQ40,9,FALSE)</f>
        <v>0</v>
      </c>
      <c r="CC37" s="1">
        <f>VLOOKUP(CA37,BI37:BQ40,8,FALSE)</f>
        <v>0</v>
      </c>
      <c r="CD37" s="12">
        <f>VLOOKUP(CA37,BI37:BQ40,6,FALSE)</f>
        <v>0</v>
      </c>
      <c r="CE37" s="28" t="str">
        <f>IF(AND(CB37=CB38,CC37=CC38,CD38&gt;CD37),CA38,CA37)</f>
        <v>Lourel</v>
      </c>
      <c r="CF37" s="1">
        <f>VLOOKUP(CE37,BI37:BQ40,9,FALSE)</f>
        <v>0</v>
      </c>
      <c r="CG37" s="1">
        <f>VLOOKUP(CE37,BI37:BQ40,8,FALSE)</f>
        <v>0</v>
      </c>
      <c r="CH37" s="1">
        <f>VLOOKUP(CE37,BI37:BQ40,6,FALSE)</f>
        <v>0</v>
      </c>
      <c r="CI37" s="28" t="str">
        <f>IF(AND(CF37=CF39,CG37=CG39,CH39&gt;CH37),CE39,CE37)</f>
        <v>Lourel</v>
      </c>
      <c r="CJ37" s="1">
        <f>VLOOKUP(CI37,BI37:BQ40,9,FALSE)</f>
        <v>0</v>
      </c>
      <c r="CK37" s="1">
        <f>VLOOKUP(CI37,BI37:BQ40,8,FALSE)</f>
        <v>0</v>
      </c>
      <c r="CL37" s="1">
        <f>VLOOKUP(CI37,BI37:BQ40,6,FALSE)</f>
        <v>0</v>
      </c>
      <c r="CM37" s="28" t="str">
        <f>IF(AND(CJ37=CJ40,CK37=CK40,CL40&gt;CL37),CI40,CI37)</f>
        <v>Lourel</v>
      </c>
      <c r="CN37" s="1">
        <f>VLOOKUP(CM37,BI37:BQ40,9,FALSE)</f>
        <v>0</v>
      </c>
      <c r="CO37" s="1">
        <f>VLOOKUP(CM37,BI37:BQ40,8,FALSE)</f>
        <v>0</v>
      </c>
      <c r="CP37" s="1">
        <f>VLOOKUP(CM37,BI37:BQ40,6,FALSE)</f>
        <v>0</v>
      </c>
      <c r="CQ37" s="13" t="str">
        <f>CM37</f>
        <v>Lourel</v>
      </c>
      <c r="CR37" s="26">
        <f>VLOOKUP(CQ37,$X$37:$AF$40,2,FALSE)</f>
        <v>0</v>
      </c>
      <c r="CS37" s="27">
        <f>VLOOKUP(CQ37,$X$37:$AF$40,3,FALSE)</f>
        <v>0</v>
      </c>
      <c r="CT37" s="27">
        <f>VLOOKUP(CQ37,$X$37:$AF$40,4,FALSE)</f>
        <v>0</v>
      </c>
      <c r="CU37" s="27">
        <f>VLOOKUP(CQ37,$X$37:$AF$40,5,FALSE)</f>
        <v>0</v>
      </c>
      <c r="CV37" s="27">
        <f>VLOOKUP(CQ37,$X$37:$AF$40,6,FALSE)</f>
        <v>0</v>
      </c>
      <c r="CW37" s="27">
        <f>VLOOKUP(CQ37,$X$37:$AF$40,7,FALSE)</f>
        <v>0</v>
      </c>
      <c r="CX37" s="27">
        <f>VLOOKUP(CQ37,$X$37:$AF$40,8,FALSE)</f>
        <v>0</v>
      </c>
      <c r="CY37" s="27">
        <f>VLOOKUP(CQ37,$X$37:$AF$40,9,FALSE)</f>
        <v>0</v>
      </c>
      <c r="DA37" s="1" t="str">
        <f>IF(ISNA(VLOOKUP(CQ37,K$6:L$22,1,FALSE))=TRUE,CM40,VLOOKUP(CQ37,K$6:L$22,1,FALSE))</f>
        <v>Algueirão</v>
      </c>
      <c r="DB37" s="1" t="str">
        <f>IF(ISNA(VLOOKUP(CQ37,K$6:L$22,2,FALSE))=TRUE,CM40,VLOOKUP(CQ37,K$6:L$22,2,FALSE))</f>
        <v>Algueirão</v>
      </c>
      <c r="DD37" s="1" t="str">
        <f>IF(AND(CR38=CR37,CY38=CY37,DA38=CM38,DB38=CM37),DA38,CM37)</f>
        <v>Lourel</v>
      </c>
      <c r="DE37" s="26">
        <f>VLOOKUP(DD37,$X$37:$AF$40,2,FALSE)</f>
        <v>0</v>
      </c>
      <c r="DF37" s="27">
        <f>VLOOKUP(DD37,$X$37:$AF$40,3,FALSE)</f>
        <v>0</v>
      </c>
      <c r="DG37" s="27">
        <f>VLOOKUP(DD37,$X$37:$AF$40,4,FALSE)</f>
        <v>0</v>
      </c>
      <c r="DH37" s="27">
        <f>VLOOKUP(DD37,$X$37:$AF$40,5,FALSE)</f>
        <v>0</v>
      </c>
      <c r="DI37" s="27">
        <f>VLOOKUP(DD37,$X$37:$AF$40,6,FALSE)</f>
        <v>0</v>
      </c>
      <c r="DJ37" s="27">
        <f>VLOOKUP(DD37,$X$37:$AF$40,7,FALSE)</f>
        <v>0</v>
      </c>
      <c r="DK37" s="27">
        <f>VLOOKUP(DD37,$X$37:$AF$40,8,FALSE)</f>
        <v>0</v>
      </c>
      <c r="DL37" s="27">
        <f>VLOOKUP(DD37,$X$37:$AF$40,9,FALSE)</f>
        <v>0</v>
      </c>
    </row>
    <row r="38" spans="2:116" ht="22.5" customHeight="1" x14ac:dyDescent="0.3">
      <c r="B38" s="202" t="s">
        <v>16</v>
      </c>
      <c r="C38" s="203"/>
      <c r="D38" s="203"/>
      <c r="E38" s="203"/>
      <c r="F38" s="203"/>
      <c r="G38" s="203"/>
      <c r="H38" s="203"/>
      <c r="I38" s="203"/>
      <c r="J38" s="204"/>
      <c r="K38" s="6" t="e">
        <f>IF(#REF!&lt;&gt;"",IF(#REF!&gt;#REF!,#REF!,IF(#REF!&gt;#REF!,#REF!,"Empate")),"")</f>
        <v>#REF!</v>
      </c>
      <c r="L38" s="6" t="e">
        <f>IF(#REF!&lt;&gt;"",IF(#REF!&lt;#REF!,#REF!,IF(#REF!&lt;#REF!,#REF!,"Empate")),"")</f>
        <v>#REF!</v>
      </c>
      <c r="N38" s="79"/>
      <c r="X38" s="14" t="s">
        <v>67</v>
      </c>
      <c r="Y38" s="15">
        <f>DCOUNT($E$5:$F$21,$F$5,$Y41:$Y42)+DCOUNT($G$5:$H$21,$G$5,$Y41:$Y42)</f>
        <v>0</v>
      </c>
      <c r="Z38" s="15">
        <f>COUNTIF($K$6:$K$27,Y42)</f>
        <v>0</v>
      </c>
      <c r="AA38" s="15">
        <f>Y38-Z38-AB38</f>
        <v>0</v>
      </c>
      <c r="AB38" s="15">
        <f>COUNTIF($L$6:$L$27,Y42)</f>
        <v>0</v>
      </c>
      <c r="AC38" s="15">
        <f>DSUM($E$5:$F$21,$F$5,$Y41:$Y42)+DSUM($G$5:$H$21,$G$5,$Y41:$Y42)</f>
        <v>0</v>
      </c>
      <c r="AD38" s="15">
        <f>DSUM($E$5:$G$21,$G$5,$Y41:$Y42)+DSUM($F$5:$H$21,$F$5,$Y41:$Y42)</f>
        <v>0</v>
      </c>
      <c r="AE38" s="15">
        <f>AC38-AD38</f>
        <v>0</v>
      </c>
      <c r="AF38" s="16">
        <f>Z38*3+AA38*1</f>
        <v>0</v>
      </c>
      <c r="AH38" s="31" t="str">
        <f>X38</f>
        <v>Lourel</v>
      </c>
      <c r="AI38" s="32">
        <f>AF38</f>
        <v>0</v>
      </c>
      <c r="AJ38" s="30" t="str">
        <f>IF(AI38&lt;=AI37,AH38,AH37)</f>
        <v>Lourel</v>
      </c>
      <c r="AK38" s="32">
        <f>VLOOKUP(AJ38,X37:AF40,9,FALSE)</f>
        <v>0</v>
      </c>
      <c r="AL38" s="10" t="str">
        <f>AJ38</f>
        <v>Lourel</v>
      </c>
      <c r="AM38" s="32">
        <f>VLOOKUP(AL38,X37:AF40,9,FALSE)</f>
        <v>0</v>
      </c>
      <c r="AN38" s="10" t="str">
        <f>AL38</f>
        <v>Lourel</v>
      </c>
      <c r="AO38" s="32">
        <f>VLOOKUP(AN38,X37:AF40,9,FALSE)</f>
        <v>0</v>
      </c>
      <c r="AP38" s="30" t="str">
        <f>IF(AO38&gt;=AO39,AN38,AN39)</f>
        <v>Lourel</v>
      </c>
      <c r="AQ38" s="32">
        <f>VLOOKUP(AP38,X37:AF40,9,FALSE)</f>
        <v>0</v>
      </c>
      <c r="AR38" s="30" t="str">
        <f>IF(AQ38&gt;=AQ40,AP38,AP40)</f>
        <v>Lourel</v>
      </c>
      <c r="AS38" s="32">
        <f>VLOOKUP(AR38,X37:AF40,9,FALSE)</f>
        <v>0</v>
      </c>
      <c r="AU38" s="33"/>
      <c r="AV38" s="34" t="str">
        <f>AR38</f>
        <v>Lourel</v>
      </c>
      <c r="AW38" s="35">
        <f>AS38</f>
        <v>0</v>
      </c>
      <c r="AX38" s="32">
        <f>VLOOKUP(AV38,X37:AF40,8,FALSE)</f>
        <v>0</v>
      </c>
      <c r="AY38" s="30" t="str">
        <f>IF(AND(AW37=AW38,AX38&gt;AX37),AV37,AV38)</f>
        <v>Cascais</v>
      </c>
      <c r="AZ38" s="32">
        <f>VLOOKUP(AY38,X37:AF40,9,FALSE)</f>
        <v>0</v>
      </c>
      <c r="BA38" s="32">
        <f>VLOOKUP(AY38,X37:AF40,8,FALSE)</f>
        <v>-9</v>
      </c>
      <c r="BB38" s="30" t="str">
        <f>IF(AND(AZ38=AZ39,BA39&gt;BA38),AY39,AY38)</f>
        <v>Cascais</v>
      </c>
      <c r="BC38" s="32"/>
      <c r="BD38" s="32"/>
      <c r="BF38" s="36">
        <f>AZ38</f>
        <v>0</v>
      </c>
      <c r="BG38" s="37" t="str">
        <f>BB38</f>
        <v>Cascais</v>
      </c>
      <c r="BI38" s="13" t="str">
        <f>BG38</f>
        <v>Cascais</v>
      </c>
      <c r="BJ38" s="26">
        <f>VLOOKUP(BI38,X37:AF40,2,FALSE)</f>
        <v>2</v>
      </c>
      <c r="BK38" s="27">
        <f>VLOOKUP(BI38,X37:AF40,3,FALSE)</f>
        <v>0</v>
      </c>
      <c r="BL38" s="27">
        <f>VLOOKUP(BI38,X37:AF40,4,FALSE)</f>
        <v>0</v>
      </c>
      <c r="BM38" s="27">
        <f>VLOOKUP(BI38,X37:AF40,5,FALSE)</f>
        <v>2</v>
      </c>
      <c r="BN38" s="27">
        <f>VLOOKUP(BI38,X37:AF40,6,FALSE)</f>
        <v>2</v>
      </c>
      <c r="BO38" s="27">
        <f>VLOOKUP(BI38,X37:AF40,7,FALSE)</f>
        <v>11</v>
      </c>
      <c r="BP38" s="27">
        <f>VLOOKUP(BI38,X37:AF40,8,FALSE)</f>
        <v>-9</v>
      </c>
      <c r="BQ38" s="27">
        <f>VLOOKUP(BI38,X37:AF40,9,FALSE)</f>
        <v>0</v>
      </c>
      <c r="BR38" s="1" t="str">
        <f>BI38</f>
        <v>Cascais</v>
      </c>
      <c r="BS38" s="1">
        <f>VLOOKUP(BR38,BI37:BQ40,9,FALSE)</f>
        <v>0</v>
      </c>
      <c r="BT38" s="1">
        <f>VLOOKUP(BR38,BI37:BQ40,8,FALSE)</f>
        <v>-9</v>
      </c>
      <c r="BU38" s="28" t="str">
        <f>IF(AND(BS37=BS38,BT38&gt;BT37),BR37,BR38)</f>
        <v>Cascais</v>
      </c>
      <c r="BV38" s="29">
        <f>VLOOKUP(BU38,BI37:BQ40,9,FALSE)</f>
        <v>0</v>
      </c>
      <c r="BW38" s="29">
        <f>VLOOKUP(BU38,BI37:BQ40,8,FALSE)</f>
        <v>-9</v>
      </c>
      <c r="BX38" s="29" t="str">
        <f>IF(AND(BV38=BV40,BW40&gt;BW38),BU40,BU38)</f>
        <v>Cascais</v>
      </c>
      <c r="BY38" s="1">
        <f>VLOOKUP(BX38,BI37:BQ40,9,FALSE)</f>
        <v>0</v>
      </c>
      <c r="BZ38" s="12">
        <f>VLOOKUP(BX38,BI37:BQ40,8,FALSE)</f>
        <v>-9</v>
      </c>
      <c r="CA38" s="1" t="str">
        <f>IF(AND(BY38=BY39,BZ39&gt;BZ38),BX39,BX38)</f>
        <v>Trajouce</v>
      </c>
      <c r="CB38" s="1">
        <f>VLOOKUP(CA38,BI37:BQ40,9,FALSE)</f>
        <v>0</v>
      </c>
      <c r="CC38" s="1">
        <f>VLOOKUP(CA38,BI37:BQ40,8,FALSE)</f>
        <v>0</v>
      </c>
      <c r="CD38" s="12">
        <f>VLOOKUP(CA38,BI37:BQ40,6,FALSE)</f>
        <v>0</v>
      </c>
      <c r="CE38" s="28" t="str">
        <f>IF(AND(CB37=CB38,CC37=CC38,CD38&gt;CD37),CA37,CA38)</f>
        <v>Trajouce</v>
      </c>
      <c r="CF38" s="1">
        <f>VLOOKUP(CE38,BI37:BQ40,9,FALSE)</f>
        <v>0</v>
      </c>
      <c r="CG38" s="1">
        <f>VLOOKUP(CE38,BI37:BQ40,8,FALSE)</f>
        <v>0</v>
      </c>
      <c r="CH38" s="1">
        <f>VLOOKUP(CE38,BI37:BQ40,6,FALSE)</f>
        <v>0</v>
      </c>
      <c r="CI38" s="29" t="str">
        <f>IF(AND(CF38=CF40,CG38=CG40,CH40&gt;CH38),CE40,CE38)</f>
        <v>Trajouce</v>
      </c>
      <c r="CJ38" s="1">
        <f>VLOOKUP(CI38,BI37:BQ40,9,FALSE)</f>
        <v>0</v>
      </c>
      <c r="CK38" s="1">
        <f>VLOOKUP(CI38,BI37:BQ40,8,FALSE)</f>
        <v>0</v>
      </c>
      <c r="CL38" s="1">
        <f>VLOOKUP(CI38,BI37:BQ40,6,FALSE)</f>
        <v>0</v>
      </c>
      <c r="CM38" s="29" t="str">
        <f>IF(AND(CJ38=CJ39,CK38=CK39,CL39&gt;CL38),CI39,CI38)</f>
        <v>Trajouce</v>
      </c>
      <c r="CN38" s="1">
        <f>VLOOKUP(CM38,BI37:BQ40,9,FALSE)</f>
        <v>0</v>
      </c>
      <c r="CO38" s="1">
        <f>VLOOKUP(CM38,BI37:BQ40,8,FALSE)</f>
        <v>0</v>
      </c>
      <c r="CP38" s="1">
        <f>VLOOKUP(CM38,BI37:BQ40,6,FALSE)</f>
        <v>0</v>
      </c>
      <c r="CQ38" s="13" t="str">
        <f>CM38</f>
        <v>Trajouce</v>
      </c>
      <c r="CR38" s="26">
        <f>VLOOKUP(CQ38,$X$37:$AF$40,2,FALSE)</f>
        <v>0</v>
      </c>
      <c r="CS38" s="27">
        <f>VLOOKUP(CQ38,$X$37:$AF$40,3,FALSE)</f>
        <v>0</v>
      </c>
      <c r="CT38" s="27">
        <f>VLOOKUP(CQ38,$X$37:$AF$40,4,FALSE)</f>
        <v>0</v>
      </c>
      <c r="CU38" s="27">
        <f>VLOOKUP(CQ38,$X$37:$AF$40,5,FALSE)</f>
        <v>0</v>
      </c>
      <c r="CV38" s="27">
        <f>VLOOKUP(CQ38,$X$37:$AF$40,6,FALSE)</f>
        <v>0</v>
      </c>
      <c r="CW38" s="27">
        <f>VLOOKUP(CQ38,$X$37:$AF$40,7,FALSE)</f>
        <v>0</v>
      </c>
      <c r="CX38" s="27">
        <f>VLOOKUP(CQ38,$X$37:$AF$40,8,FALSE)</f>
        <v>0</v>
      </c>
      <c r="CY38" s="27">
        <f>VLOOKUP(CQ38,$X$37:$AF$40,9,FALSE)</f>
        <v>0</v>
      </c>
      <c r="DA38" s="1" t="str">
        <f>IF(ISNA(VLOOKUP(CQ38,K$6:L$22,1,FALSE))=TRUE,CM40,VLOOKUP(CQ38,K$6:L$22,1,FALSE))</f>
        <v>Algueirão</v>
      </c>
      <c r="DB38" s="1" t="str">
        <f>IF(ISNA(VLOOKUP(CQ38,K$6:L$22,2,FALSE))=TRUE,CM40,VLOOKUP(CQ38,K$6:L$22,2,FALSE))</f>
        <v>Algueirão</v>
      </c>
      <c r="DD38" s="1" t="str">
        <f>IF(DD37=CM38,CM37,IF(AND(CR39=CR38,CY39=CY38,DA39=CM39,DB39=CM38),DA39,CM38))</f>
        <v>Trajouce</v>
      </c>
      <c r="DE38" s="26">
        <f>VLOOKUP(DD38,$X$37:$AF$40,2,FALSE)</f>
        <v>0</v>
      </c>
      <c r="DF38" s="27">
        <f>VLOOKUP(DD38,$X$37:$AF$40,3,FALSE)</f>
        <v>0</v>
      </c>
      <c r="DG38" s="27">
        <f>VLOOKUP(DD38,$X$37:$AF$40,4,FALSE)</f>
        <v>0</v>
      </c>
      <c r="DH38" s="27">
        <f>VLOOKUP(DD38,$X$37:$AF$40,5,FALSE)</f>
        <v>0</v>
      </c>
      <c r="DI38" s="27">
        <f>VLOOKUP(DD38,$X$37:$AF$40,6,FALSE)</f>
        <v>0</v>
      </c>
      <c r="DJ38" s="27">
        <f>VLOOKUP(DD38,$X$37:$AF$40,7,FALSE)</f>
        <v>0</v>
      </c>
      <c r="DK38" s="27">
        <f>VLOOKUP(DD38,$X$37:$AF$40,8,FALSE)</f>
        <v>0</v>
      </c>
      <c r="DL38" s="27">
        <f>VLOOKUP(DD38,$X$37:$AF$40,9,FALSE)</f>
        <v>0</v>
      </c>
    </row>
    <row r="39" spans="2:116" ht="22.5" customHeight="1" x14ac:dyDescent="0.3">
      <c r="B39" s="98">
        <v>23</v>
      </c>
      <c r="C39" s="99">
        <v>46193</v>
      </c>
      <c r="D39" s="100" t="s">
        <v>107</v>
      </c>
      <c r="E39" s="154" t="s">
        <v>115</v>
      </c>
      <c r="F39" s="101"/>
      <c r="G39" s="101"/>
      <c r="H39" s="154" t="s">
        <v>116</v>
      </c>
      <c r="I39" s="153" t="s">
        <v>79</v>
      </c>
      <c r="J39" s="159"/>
      <c r="N39" s="79"/>
      <c r="X39" s="14" t="s">
        <v>68</v>
      </c>
      <c r="Y39" s="15">
        <f>DCOUNT($E$5:$F$21,$F$5,$Z41:$Z42)+DCOUNT($G$5:$H$21,$G$5,$Z41:$Z42)</f>
        <v>1</v>
      </c>
      <c r="Z39" s="15">
        <f>COUNTIF($K$6:$K$27,Z42)</f>
        <v>0</v>
      </c>
      <c r="AA39" s="15">
        <f>Y39-Z39-AB39</f>
        <v>0</v>
      </c>
      <c r="AB39" s="15">
        <f>COUNTIF($L$6:$L$27,Z42)</f>
        <v>1</v>
      </c>
      <c r="AC39" s="15">
        <f>DSUM($E$5:$F$21,$F$5,$Z41:$Z42)+DSUM($G$5:$H$21,$G$5,$Z41:$Z42)</f>
        <v>0</v>
      </c>
      <c r="AD39" s="15">
        <f>DSUM($E$5:$G$21,$G$5,$Z41:$Z42)+DSUM($F$5:$H$21,$F$5,$Z41:$Z42)</f>
        <v>21</v>
      </c>
      <c r="AE39" s="15">
        <f>AC39-AD39</f>
        <v>-21</v>
      </c>
      <c r="AF39" s="16">
        <f>Z39*3+AA39*1</f>
        <v>0</v>
      </c>
      <c r="AH39" s="31" t="str">
        <f>X39</f>
        <v>Algueirão</v>
      </c>
      <c r="AI39" s="32">
        <f>AF39</f>
        <v>0</v>
      </c>
      <c r="AJ39" s="10" t="str">
        <f>AH39</f>
        <v>Algueirão</v>
      </c>
      <c r="AK39" s="32">
        <f>VLOOKUP(AJ39,X37:AF40,9,FALSE)</f>
        <v>0</v>
      </c>
      <c r="AL39" s="30" t="str">
        <f>IF(AK39&lt;=AK37,AJ39,AJ37)</f>
        <v>Algueirão</v>
      </c>
      <c r="AM39" s="32">
        <f>VLOOKUP(AL39,X37:AF40,9,FALSE)</f>
        <v>0</v>
      </c>
      <c r="AN39" s="10" t="str">
        <f>AL39</f>
        <v>Algueirão</v>
      </c>
      <c r="AO39" s="32">
        <f>VLOOKUP(AN39,X37:AF40,9,FALSE)</f>
        <v>0</v>
      </c>
      <c r="AP39" s="30" t="str">
        <f>IF(AO39&lt;=AO38,AN39,AN38)</f>
        <v>Algueirão</v>
      </c>
      <c r="AQ39" s="32">
        <f>VLOOKUP(AP39,X37:AF40,9,FALSE)</f>
        <v>0</v>
      </c>
      <c r="AR39" s="10" t="str">
        <f>AP39</f>
        <v>Algueirão</v>
      </c>
      <c r="AS39" s="32">
        <f>VLOOKUP(AR39,X37:AF40,9,FALSE)</f>
        <v>0</v>
      </c>
      <c r="AT39" s="30" t="str">
        <f>IF(AS39&gt;=AS40,AR39,AR40)</f>
        <v>Algueirão</v>
      </c>
      <c r="AU39" s="38">
        <f>VLOOKUP(AT39,X37:AF40,9,FALSE)</f>
        <v>0</v>
      </c>
      <c r="AV39" s="34" t="str">
        <f>AT39</f>
        <v>Algueirão</v>
      </c>
      <c r="AW39" s="35">
        <f>AU39</f>
        <v>0</v>
      </c>
      <c r="AX39" s="32">
        <f>VLOOKUP(AV39,X37:AF40,8,FALSE)</f>
        <v>-21</v>
      </c>
      <c r="AY39" s="10" t="str">
        <f>AV39</f>
        <v>Algueirão</v>
      </c>
      <c r="AZ39" s="32">
        <f>VLOOKUP(AY39,X37:AF40,9,FALSE)</f>
        <v>0</v>
      </c>
      <c r="BA39" s="32">
        <f>VLOOKUP(AY39,X37:AF40,8,FALSE)</f>
        <v>-21</v>
      </c>
      <c r="BB39" s="30" t="str">
        <f>IF(AND(AZ38=AZ39,BA39&gt;BA38),AY38,AY39)</f>
        <v>Algueirão</v>
      </c>
      <c r="BC39" s="32">
        <f>VLOOKUP(BB39,X37:AF40,9,FALSE)</f>
        <v>0</v>
      </c>
      <c r="BD39" s="32">
        <f>VLOOKUP(BB39,X37:AF40,8,FALSE)</f>
        <v>-21</v>
      </c>
      <c r="BE39" s="30" t="str">
        <f>IF(AND(BC39=BC40,BD40&gt;BD39),BB40,BB39)</f>
        <v>Trajouce</v>
      </c>
      <c r="BF39" s="36">
        <f>BC39</f>
        <v>0</v>
      </c>
      <c r="BG39" s="37" t="str">
        <f>BE39</f>
        <v>Trajouce</v>
      </c>
      <c r="BI39" s="13" t="str">
        <f>BG39</f>
        <v>Trajouce</v>
      </c>
      <c r="BJ39" s="26">
        <f>VLOOKUP(BI39,X37:AF40,2,FALSE)</f>
        <v>0</v>
      </c>
      <c r="BK39" s="27">
        <f>VLOOKUP(BI39,X37:AF40,3,FALSE)</f>
        <v>0</v>
      </c>
      <c r="BL39" s="27">
        <f>VLOOKUP(BI39,X37:AF40,4,FALSE)</f>
        <v>0</v>
      </c>
      <c r="BM39" s="27">
        <f>VLOOKUP(BI39,X37:AF40,5,FALSE)</f>
        <v>0</v>
      </c>
      <c r="BN39" s="27">
        <f>VLOOKUP(BI39,X37:AF40,6,FALSE)</f>
        <v>0</v>
      </c>
      <c r="BO39" s="27">
        <f>VLOOKUP(BI39,X37:AF40,7,FALSE)</f>
        <v>0</v>
      </c>
      <c r="BP39" s="27">
        <f>VLOOKUP(BI39,X37:AF40,8,FALSE)</f>
        <v>0</v>
      </c>
      <c r="BQ39" s="27">
        <f>VLOOKUP(BI39,X37:AF40,9,FALSE)</f>
        <v>0</v>
      </c>
      <c r="BR39" s="1" t="str">
        <f>BI39</f>
        <v>Trajouce</v>
      </c>
      <c r="BS39" s="1">
        <f>VLOOKUP(BR39,BI37:BQ40,9,FALSE)</f>
        <v>0</v>
      </c>
      <c r="BT39" s="1">
        <f>VLOOKUP(BR39,BI37:BQ40,8,FALSE)</f>
        <v>0</v>
      </c>
      <c r="BU39" s="29" t="str">
        <f>IF(AND(BS39=BS40,BT40&gt;BT39),BR40,BR39)</f>
        <v>Trajouce</v>
      </c>
      <c r="BV39" s="29">
        <f>VLOOKUP(BU39,BI37:BQ40,9,FALSE)</f>
        <v>0</v>
      </c>
      <c r="BW39" s="29">
        <f>VLOOKUP(BU39,BI37:BQ40,8,FALSE)</f>
        <v>0</v>
      </c>
      <c r="BX39" s="28" t="str">
        <f>IF(AND(BV37=BV39,BW39&gt;BW37),BU37,BU39)</f>
        <v>Trajouce</v>
      </c>
      <c r="BY39" s="1">
        <f>VLOOKUP(BX39,BI37:BQ40,9,FALSE)</f>
        <v>0</v>
      </c>
      <c r="BZ39" s="12">
        <f>VLOOKUP(BX39,BI37:BQ40,8,FALSE)</f>
        <v>0</v>
      </c>
      <c r="CA39" s="1" t="str">
        <f>IF(AND(BY38=BY39,BZ39&gt;BZ38),BX38,BX39)</f>
        <v>Cascais</v>
      </c>
      <c r="CB39" s="1">
        <f>VLOOKUP(CA39,BI37:BQ40,9,FALSE)</f>
        <v>0</v>
      </c>
      <c r="CC39" s="1">
        <f>VLOOKUP(CA39,BI37:BQ40,8,FALSE)</f>
        <v>-9</v>
      </c>
      <c r="CD39" s="12">
        <f>VLOOKUP(CA39,BI37:BQ40,6,FALSE)</f>
        <v>2</v>
      </c>
      <c r="CE39" s="29" t="str">
        <f>IF(AND(CB39=CB40,CC39=CC40,CD40&gt;CD39),CA40,CA39)</f>
        <v>Cascais</v>
      </c>
      <c r="CF39" s="1">
        <f>VLOOKUP(CE39,BI37:BQ40,9,FALSE)</f>
        <v>0</v>
      </c>
      <c r="CG39" s="1">
        <f>VLOOKUP(CE39,BI37:BQ40,8,FALSE)</f>
        <v>-9</v>
      </c>
      <c r="CH39" s="1">
        <f>VLOOKUP(CE39,BI37:BQ40,6,FALSE)</f>
        <v>2</v>
      </c>
      <c r="CI39" s="28" t="str">
        <f>IF(AND(CF37=CF39,CG37=CG39,CH39&gt;CH37),CE37,CE39)</f>
        <v>Cascais</v>
      </c>
      <c r="CJ39" s="1">
        <f>VLOOKUP(CI39,BI37:BQ40,9,FALSE)</f>
        <v>0</v>
      </c>
      <c r="CK39" s="1">
        <f>VLOOKUP(CI39,BI37:BQ40,8,FALSE)</f>
        <v>-9</v>
      </c>
      <c r="CL39" s="1">
        <f>VLOOKUP(CI39,BI37:BQ40,6,FALSE)</f>
        <v>2</v>
      </c>
      <c r="CM39" s="29" t="str">
        <f>IF(AND(CJ38=CJ39,CK38=CK39,CL39&gt;CL38),CI38,CI39)</f>
        <v>Cascais</v>
      </c>
      <c r="CN39" s="1">
        <f>VLOOKUP(CM39,BI37:BQ40,9,FALSE)</f>
        <v>0</v>
      </c>
      <c r="CO39" s="1">
        <f>VLOOKUP(CM39,BI37:BQ40,8,FALSE)</f>
        <v>-9</v>
      </c>
      <c r="CP39" s="1">
        <f>VLOOKUP(CM39,BI37:BQ40,6,FALSE)</f>
        <v>2</v>
      </c>
      <c r="CQ39" s="13" t="str">
        <f>CM39</f>
        <v>Cascais</v>
      </c>
      <c r="CR39" s="26">
        <f>VLOOKUP(CQ39,$X$37:$AF$40,2,FALSE)</f>
        <v>2</v>
      </c>
      <c r="CS39" s="27">
        <f>VLOOKUP(CQ39,$X$37:$AF$40,3,FALSE)</f>
        <v>0</v>
      </c>
      <c r="CT39" s="27">
        <f>VLOOKUP(CQ39,$X$37:$AF$40,4,FALSE)</f>
        <v>0</v>
      </c>
      <c r="CU39" s="27">
        <f>VLOOKUP(CQ39,$X$37:$AF$40,5,FALSE)</f>
        <v>2</v>
      </c>
      <c r="CV39" s="27">
        <f>VLOOKUP(CQ39,$X$37:$AF$40,6,FALSE)</f>
        <v>2</v>
      </c>
      <c r="CW39" s="27">
        <f>VLOOKUP(CQ39,$X$37:$AF$40,7,FALSE)</f>
        <v>11</v>
      </c>
      <c r="CX39" s="27">
        <f>VLOOKUP(CQ39,$X$37:$AF$40,8,FALSE)</f>
        <v>-9</v>
      </c>
      <c r="CY39" s="27">
        <f>VLOOKUP(CQ39,$X$37:$AF$40,9,FALSE)</f>
        <v>0</v>
      </c>
      <c r="DA39" s="1" t="str">
        <f>IF(ISNA(VLOOKUP(CQ39,K$6:L$22,1,FALSE))=TRUE,CM40,VLOOKUP(CQ39,K$6:L$22,1,FALSE))</f>
        <v>Algueirão</v>
      </c>
      <c r="DB39" s="1" t="str">
        <f>IF(ISNA(VLOOKUP(CQ39,K$6:L$22,2,FALSE))=TRUE,CM40,VLOOKUP(CQ39,K$6:L$22,2,FALSE))</f>
        <v>Algueirão</v>
      </c>
      <c r="DD39" s="1" t="str">
        <f>IF(DD38=CM39,CM38,IF(AND(CR40=CR39,CY40=CY39,DA40=CM40,DB40=CM39),DA40,CM39))</f>
        <v>Cascais</v>
      </c>
      <c r="DE39" s="26">
        <f>VLOOKUP(DD39,$X$37:$AF$40,2,FALSE)</f>
        <v>2</v>
      </c>
      <c r="DF39" s="27">
        <f>VLOOKUP(DD39,$X$37:$AF$40,3,FALSE)</f>
        <v>0</v>
      </c>
      <c r="DG39" s="27">
        <f>VLOOKUP(DD39,$X$37:$AF$40,4,FALSE)</f>
        <v>0</v>
      </c>
      <c r="DH39" s="27">
        <f>VLOOKUP(DD39,$X$37:$AF$40,5,FALSE)</f>
        <v>2</v>
      </c>
      <c r="DI39" s="27">
        <f>VLOOKUP(DD39,$X$37:$AF$40,6,FALSE)</f>
        <v>2</v>
      </c>
      <c r="DJ39" s="27">
        <f>VLOOKUP(DD39,$X$37:$AF$40,7,FALSE)</f>
        <v>11</v>
      </c>
      <c r="DK39" s="27">
        <f>VLOOKUP(DD39,$X$37:$AF$40,8,FALSE)</f>
        <v>-9</v>
      </c>
      <c r="DL39" s="27">
        <f>VLOOKUP(DD39,$X$37:$AF$40,9,FALSE)</f>
        <v>0</v>
      </c>
    </row>
    <row r="40" spans="2:116" ht="22.5" customHeight="1" x14ac:dyDescent="0.3">
      <c r="B40" s="102"/>
      <c r="C40" s="103"/>
      <c r="D40" s="103"/>
      <c r="E40" s="104"/>
      <c r="F40" s="105"/>
      <c r="G40" s="169" t="s">
        <v>106</v>
      </c>
      <c r="H40" s="106" t="str">
        <f>IF(F39&lt;&gt;"",IF(F39&gt;G39,E39,IF(G39&gt;F39,H39,"Empate")),"")</f>
        <v/>
      </c>
      <c r="I40" s="104"/>
      <c r="J40" s="107"/>
      <c r="K40" s="6" t="str">
        <f>IF(F24&lt;&gt;"",IF(F24&gt;G24,E24,IF(G24&gt;F24,H24,"Empate")),"")</f>
        <v/>
      </c>
      <c r="L40" s="6" t="str">
        <f>IF(F24&lt;&gt;"",IF(F24&lt;G24,E24,IF(G24&lt;F24,H24,"Empate")),"")</f>
        <v/>
      </c>
      <c r="N40" s="79"/>
      <c r="X40" s="4" t="s">
        <v>69</v>
      </c>
      <c r="Y40" s="39">
        <f>DCOUNT($E$5:$F$21,$F$5,$AA41:$AA42)+DCOUNT($G$5:$H$21,$G$5,$AA41:$AA42)</f>
        <v>0</v>
      </c>
      <c r="Z40" s="39">
        <f>COUNTIF($K$6:$K$27,AA42)</f>
        <v>0</v>
      </c>
      <c r="AA40" s="39">
        <f>Y40-Z40-AB40</f>
        <v>0</v>
      </c>
      <c r="AB40" s="39">
        <f>COUNTIF($L$6:$L$27,AA42)</f>
        <v>0</v>
      </c>
      <c r="AC40" s="39">
        <f>DSUM($E$5:$F$21,$F$5,$AA41:$AA42)+DSUM($G$5:$H$21,$G$5,$AA41:$AA42)</f>
        <v>0</v>
      </c>
      <c r="AD40" s="39">
        <f>DSUM($E$5:$G$21,$G$5,$AA41:$AA42)+DSUM($F$5:$H$21,$F$5,$AA41:$AA42)</f>
        <v>0</v>
      </c>
      <c r="AE40" s="39">
        <f>AC40-AD40</f>
        <v>0</v>
      </c>
      <c r="AF40" s="40">
        <f>Z40*3+AA40*1</f>
        <v>0</v>
      </c>
      <c r="AH40" s="41" t="str">
        <f>X40</f>
        <v>Trajouce</v>
      </c>
      <c r="AI40" s="42">
        <f>AF40</f>
        <v>0</v>
      </c>
      <c r="AJ40" s="43" t="str">
        <f>AH40</f>
        <v>Trajouce</v>
      </c>
      <c r="AK40" s="42">
        <f>VLOOKUP(AJ40,X37:AF40,9,FALSE)</f>
        <v>0</v>
      </c>
      <c r="AL40" s="43" t="str">
        <f>AJ40</f>
        <v>Trajouce</v>
      </c>
      <c r="AM40" s="42">
        <f>VLOOKUP(AL40,X37:AF40,9,FALSE)</f>
        <v>0</v>
      </c>
      <c r="AN40" s="44" t="str">
        <f>IF(AM40&lt;=AM37,AL40,AL37)</f>
        <v>Trajouce</v>
      </c>
      <c r="AO40" s="42">
        <f>VLOOKUP(AN40,X37:AF40,9,FALSE)</f>
        <v>0</v>
      </c>
      <c r="AP40" s="43" t="str">
        <f>AN40</f>
        <v>Trajouce</v>
      </c>
      <c r="AQ40" s="42">
        <f>VLOOKUP(AP40,X37:AF40,9,FALSE)</f>
        <v>0</v>
      </c>
      <c r="AR40" s="44" t="str">
        <f>IF(AQ40&lt;=AQ38,AP40,AP38)</f>
        <v>Trajouce</v>
      </c>
      <c r="AS40" s="42">
        <f>VLOOKUP(AR40,X37:AF40,9,FALSE)</f>
        <v>0</v>
      </c>
      <c r="AT40" s="44" t="str">
        <f>IF(AS40&lt;=AS39,AR40,AR39)</f>
        <v>Trajouce</v>
      </c>
      <c r="AU40" s="45">
        <f>VLOOKUP(AT40,X37:AF40,9,FALSE)</f>
        <v>0</v>
      </c>
      <c r="AV40" s="46" t="str">
        <f>AT40</f>
        <v>Trajouce</v>
      </c>
      <c r="AW40" s="47">
        <f>AU40</f>
        <v>0</v>
      </c>
      <c r="AX40" s="42">
        <f>VLOOKUP(AV40,X37:AF40,8,FALSE)</f>
        <v>0</v>
      </c>
      <c r="AY40" s="43" t="str">
        <f>AV40</f>
        <v>Trajouce</v>
      </c>
      <c r="AZ40" s="42">
        <f>VLOOKUP(AY40,X37:AF40,9,FALSE)</f>
        <v>0</v>
      </c>
      <c r="BA40" s="42">
        <f>VLOOKUP(AY40,X37:AF40,8,FALSE)</f>
        <v>0</v>
      </c>
      <c r="BB40" s="43" t="str">
        <f>AY40</f>
        <v>Trajouce</v>
      </c>
      <c r="BC40" s="42">
        <f>VLOOKUP(BB40,X37:AF40,9,FALSE)</f>
        <v>0</v>
      </c>
      <c r="BD40" s="42">
        <f>VLOOKUP(BB40,X37:AF40,8,FALSE)</f>
        <v>0</v>
      </c>
      <c r="BE40" s="44" t="str">
        <f>IF(AND(BC39=BC40,BD40&gt;BD39),BB39,BB40)</f>
        <v>Algueirão</v>
      </c>
      <c r="BF40" s="48">
        <f>VLOOKUP(BE40,X37:AF40,9,FALSE)</f>
        <v>0</v>
      </c>
      <c r="BG40" s="49" t="str">
        <f>BE40</f>
        <v>Algueirão</v>
      </c>
      <c r="BI40" s="13" t="str">
        <f>BG40</f>
        <v>Algueirão</v>
      </c>
      <c r="BJ40" s="26">
        <f>VLOOKUP(BI40,X37:AF40,2,FALSE)</f>
        <v>1</v>
      </c>
      <c r="BK40" s="27">
        <f>VLOOKUP(BI40,X37:AF40,3,FALSE)</f>
        <v>0</v>
      </c>
      <c r="BL40" s="27">
        <f>VLOOKUP(BI40,X37:AF40,4,FALSE)</f>
        <v>0</v>
      </c>
      <c r="BM40" s="27">
        <f>VLOOKUP(BI40,X37:AF40,5,FALSE)</f>
        <v>1</v>
      </c>
      <c r="BN40" s="27">
        <f>VLOOKUP(BI40,X37:AF40,6,FALSE)</f>
        <v>0</v>
      </c>
      <c r="BO40" s="27">
        <f>VLOOKUP(BI40,X37:AF40,7,FALSE)</f>
        <v>21</v>
      </c>
      <c r="BP40" s="27">
        <f>VLOOKUP(BI40,X37:AF40,8,FALSE)</f>
        <v>-21</v>
      </c>
      <c r="BQ40" s="27">
        <f>VLOOKUP(BI40,X37:AF40,9,FALSE)</f>
        <v>0</v>
      </c>
      <c r="BR40" s="1" t="str">
        <f>BI40</f>
        <v>Algueirão</v>
      </c>
      <c r="BS40" s="1">
        <f>VLOOKUP(BR40,BI37:BQ40,9,FALSE)</f>
        <v>0</v>
      </c>
      <c r="BT40" s="1">
        <f>VLOOKUP(BR40,BI37:BQ40,8,FALSE)</f>
        <v>-21</v>
      </c>
      <c r="BU40" s="29" t="str">
        <f>IF(AND(BS39=BS40,BT40&gt;BT39),BR39,BR40)</f>
        <v>Algueirão</v>
      </c>
      <c r="BV40" s="29">
        <f>VLOOKUP(BU40,BI37:BQ40,9,FALSE)</f>
        <v>0</v>
      </c>
      <c r="BW40" s="29">
        <f>VLOOKUP(BU40,BI37:BQ40,8,FALSE)</f>
        <v>-21</v>
      </c>
      <c r="BX40" s="29" t="str">
        <f>IF(AND(BV38=BV40,BW40&gt;BW38),BU38,BU40)</f>
        <v>Algueirão</v>
      </c>
      <c r="BY40" s="1">
        <f>VLOOKUP(BX40,BI37:BQ40,9,FALSE)</f>
        <v>0</v>
      </c>
      <c r="BZ40" s="12">
        <f>VLOOKUP(BX40,BI37:BQ40,8,FALSE)</f>
        <v>-21</v>
      </c>
      <c r="CA40" s="30" t="str">
        <f>IF(AND(BY37=BY40,BZ40&gt;BZ37),BX37,BX40)</f>
        <v>Algueirão</v>
      </c>
      <c r="CB40" s="1">
        <f>VLOOKUP(CA40,BI37:BQ40,9,FALSE)</f>
        <v>0</v>
      </c>
      <c r="CC40" s="1">
        <f>VLOOKUP(CA40,BI37:BQ40,8,FALSE)</f>
        <v>-21</v>
      </c>
      <c r="CD40" s="12">
        <f>VLOOKUP(CA40,BI37:BQ40,6,FALSE)</f>
        <v>0</v>
      </c>
      <c r="CE40" s="29" t="str">
        <f>IF(AND(CB39=CB40,CC39=CC40,CD40&gt;CD39),CA39,CA40)</f>
        <v>Algueirão</v>
      </c>
      <c r="CF40" s="1">
        <f>VLOOKUP(CE40,BI37:BQ40,9,FALSE)</f>
        <v>0</v>
      </c>
      <c r="CG40" s="1">
        <f>VLOOKUP(CE40,BI37:BQ40,8,FALSE)</f>
        <v>-21</v>
      </c>
      <c r="CH40" s="1">
        <f>VLOOKUP(CE40,BI37:BQ40,6,FALSE)</f>
        <v>0</v>
      </c>
      <c r="CI40" s="29" t="str">
        <f>IF(AND(CF38=CF40,CG38=CG40,CH40&gt;CH38),CE38,CE40)</f>
        <v>Algueirão</v>
      </c>
      <c r="CJ40" s="1">
        <f>VLOOKUP(CI40,BI37:BQ40,9,FALSE)</f>
        <v>0</v>
      </c>
      <c r="CK40" s="1">
        <f>VLOOKUP(CI40,BI37:BQ40,8,FALSE)</f>
        <v>-21</v>
      </c>
      <c r="CL40" s="1">
        <f>VLOOKUP(CI40,BI37:BQ40,6,FALSE)</f>
        <v>0</v>
      </c>
      <c r="CM40" s="28" t="str">
        <f>IF(AND(CJ37=CJ40,CK37=CK40,CL40&gt;CL37),CI37,CI40)</f>
        <v>Algueirão</v>
      </c>
      <c r="CN40" s="1">
        <f>VLOOKUP(CM40,BI37:BQ40,9,FALSE)</f>
        <v>0</v>
      </c>
      <c r="CO40" s="1">
        <f>VLOOKUP(CM40,BI37:BQ40,8,FALSE)</f>
        <v>-21</v>
      </c>
      <c r="CP40" s="1">
        <f>VLOOKUP(CM40,BI37:BQ40,6,FALSE)</f>
        <v>0</v>
      </c>
      <c r="CQ40" s="13" t="str">
        <f>CM40</f>
        <v>Algueirão</v>
      </c>
      <c r="CR40" s="26">
        <f>VLOOKUP(CQ40,$X$37:$AF$40,2,FALSE)</f>
        <v>1</v>
      </c>
      <c r="CS40" s="27">
        <f>VLOOKUP(CQ40,$X$37:$AF$40,3,FALSE)</f>
        <v>0</v>
      </c>
      <c r="CT40" s="27">
        <f>VLOOKUP(CQ40,$X$37:$AF$40,4,FALSE)</f>
        <v>0</v>
      </c>
      <c r="CU40" s="27">
        <f>VLOOKUP(CQ40,$X$37:$AF$40,5,FALSE)</f>
        <v>1</v>
      </c>
      <c r="CV40" s="27">
        <f>VLOOKUP(CQ40,$X$37:$AF$40,6,FALSE)</f>
        <v>0</v>
      </c>
      <c r="CW40" s="27">
        <f>VLOOKUP(CQ40,$X$37:$AF$40,7,FALSE)</f>
        <v>21</v>
      </c>
      <c r="CX40" s="27">
        <f>VLOOKUP(CQ40,$X$37:$AF$40,8,FALSE)</f>
        <v>-21</v>
      </c>
      <c r="CY40" s="27">
        <f>VLOOKUP(CQ40,$X$37:$AF$40,9,FALSE)</f>
        <v>0</v>
      </c>
      <c r="DA40" s="1" t="str">
        <f>IF(ISNA(VLOOKUP(CQ40,K$6:L$22,1,FALSE))=TRUE,CM40,VLOOKUP(CQ40,K$6:L$22,1,FALSE))</f>
        <v>Algueirão</v>
      </c>
      <c r="DB40" s="1" t="str">
        <f>IF(ISNA(VLOOKUP(CQ40,K$6:L$22,2,FALSE))=TRUE,CM40,VLOOKUP(CQ40,K$6:L$22,2,FALSE))</f>
        <v>Algueirão</v>
      </c>
      <c r="DD40" s="1" t="str">
        <f>IF(DD39=CM40,CM39,IF(AND(CR41=CR40,CY41=CY40,DA41=CM41,DB41=CM40),DA41,CM40))</f>
        <v>Algueirão</v>
      </c>
      <c r="DE40" s="26">
        <f>VLOOKUP(DD40,$X$37:$AF$40,2,FALSE)</f>
        <v>1</v>
      </c>
      <c r="DF40" s="27">
        <f>VLOOKUP(DD40,$X$37:$AF$40,3,FALSE)</f>
        <v>0</v>
      </c>
      <c r="DG40" s="27">
        <f>VLOOKUP(DD40,$X$37:$AF$40,4,FALSE)</f>
        <v>0</v>
      </c>
      <c r="DH40" s="27">
        <f>VLOOKUP(DD40,$X$37:$AF$40,5,FALSE)</f>
        <v>1</v>
      </c>
      <c r="DI40" s="27">
        <f>VLOOKUP(DD40,$X$37:$AF$40,6,FALSE)</f>
        <v>0</v>
      </c>
      <c r="DJ40" s="27">
        <f>VLOOKUP(DD40,$X$37:$AF$40,7,FALSE)</f>
        <v>21</v>
      </c>
      <c r="DK40" s="27">
        <f>VLOOKUP(DD40,$X$37:$AF$40,8,FALSE)</f>
        <v>-21</v>
      </c>
      <c r="DL40" s="27">
        <f>VLOOKUP(DD40,$X$37:$AF$40,9,FALSE)</f>
        <v>0</v>
      </c>
    </row>
    <row r="41" spans="2:116" ht="22.5" customHeight="1" x14ac:dyDescent="0.3">
      <c r="K41" s="6" t="str">
        <f>IF(F25&lt;&gt;"",IF(F25&gt;G25,E25,IF(G25&gt;F25,H25,"Empate")),"")</f>
        <v/>
      </c>
      <c r="L41" s="6" t="str">
        <f>IF(F25&lt;&gt;"",IF(F25&lt;G25,E25,IF(G25&lt;F25,H25,"Empate")),"")</f>
        <v/>
      </c>
      <c r="N41" s="79"/>
      <c r="X41" s="50" t="s">
        <v>73</v>
      </c>
      <c r="Y41" s="50" t="s">
        <v>73</v>
      </c>
      <c r="Z41" s="50" t="s">
        <v>73</v>
      </c>
      <c r="AA41" s="50" t="s">
        <v>73</v>
      </c>
      <c r="AB41" s="15"/>
      <c r="AC41" s="15"/>
      <c r="AD41" s="15"/>
      <c r="AE41" s="15"/>
      <c r="AF41" s="15"/>
      <c r="BG41"/>
    </row>
    <row r="42" spans="2:116" ht="22.5" customHeight="1" x14ac:dyDescent="0.3">
      <c r="N42" s="79"/>
      <c r="X42" s="1" t="s">
        <v>66</v>
      </c>
      <c r="Y42" s="1" t="s">
        <v>67</v>
      </c>
      <c r="Z42" s="1" t="s">
        <v>68</v>
      </c>
      <c r="AA42" s="1" t="s">
        <v>69</v>
      </c>
    </row>
    <row r="43" spans="2:116" ht="22.5" customHeight="1" x14ac:dyDescent="0.3">
      <c r="K43" s="6" t="str">
        <f>IF(F27&lt;&gt;"",IF(F27&gt;G27,E27,IF(G27&gt;F27,H27,"Empate")),"")</f>
        <v/>
      </c>
      <c r="L43" s="6" t="str">
        <f>IF(F27&lt;&gt;"",IF(F27&lt;G27,E27,IF(G27&lt;F27,H27,"Empate")),"")</f>
        <v/>
      </c>
      <c r="N43" s="79"/>
    </row>
    <row r="44" spans="2:116" ht="22.5" customHeight="1" x14ac:dyDescent="0.3">
      <c r="K44" s="6"/>
      <c r="L44" s="6"/>
      <c r="N44" s="79"/>
    </row>
    <row r="45" spans="2:116" ht="22.5" customHeight="1" x14ac:dyDescent="0.3">
      <c r="K45" s="109"/>
      <c r="L45" s="109"/>
      <c r="N45" s="1"/>
    </row>
    <row r="46" spans="2:116" ht="22.5" customHeight="1" x14ac:dyDescent="0.3">
      <c r="N46" s="1"/>
    </row>
    <row r="47" spans="2:116" ht="22.5" customHeight="1" x14ac:dyDescent="0.3">
      <c r="N47" s="1"/>
    </row>
    <row r="48" spans="2:116" ht="22.5" customHeight="1" x14ac:dyDescent="0.3">
      <c r="K48" s="6" t="e">
        <f>IF(#REF!&lt;&gt;"",IF(#REF!&gt;#REF!,#REF!,IF(#REF!&gt;#REF!,#REF!,"Empate")),"")</f>
        <v>#REF!</v>
      </c>
      <c r="L48" s="6" t="e">
        <f>IF(#REF!&lt;&gt;"",IF(#REF!&lt;#REF!,#REF!,IF(#REF!&lt;#REF!,#REF!,"Empate")),"")</f>
        <v>#REF!</v>
      </c>
      <c r="N48" s="1"/>
    </row>
    <row r="49" spans="11:14" ht="22.5" customHeight="1" x14ac:dyDescent="0.3">
      <c r="K49" s="6" t="e">
        <f>IF(#REF!&lt;&gt;"",IF(#REF!&gt;#REF!,#REF!,IF(#REF!&gt;#REF!,#REF!,"Empate")),"")</f>
        <v>#REF!</v>
      </c>
      <c r="L49" s="6" t="e">
        <f>IF(#REF!&lt;&gt;"",IF(#REF!&lt;#REF!,#REF!,IF(#REF!&lt;#REF!,#REF!,"Empate")),"")</f>
        <v>#REF!</v>
      </c>
      <c r="N49" s="1"/>
    </row>
    <row r="50" spans="11:14" ht="22.5" hidden="1" customHeight="1" x14ac:dyDescent="0.3">
      <c r="N50" s="1"/>
    </row>
    <row r="51" spans="11:14" ht="22.5" hidden="1" customHeight="1" x14ac:dyDescent="0.3">
      <c r="K51" s="6" t="e">
        <f>IF(#REF!&lt;&gt;"",IF(#REF!&gt;#REF!,#REF!,IF(#REF!&gt;#REF!,#REF!,"Empate")),"")</f>
        <v>#REF!</v>
      </c>
      <c r="L51" s="6" t="e">
        <f>IF(#REF!&lt;&gt;"",IF(#REF!&lt;#REF!,#REF!,IF(#REF!&lt;#REF!,#REF!,"Empate")),"")</f>
        <v>#REF!</v>
      </c>
      <c r="N51" s="1"/>
    </row>
    <row r="52" spans="11:14" ht="22.5" hidden="1" customHeight="1" x14ac:dyDescent="0.3">
      <c r="K52" s="6" t="e">
        <f>IF(#REF!&lt;&gt;"",IF(#REF!&gt;#REF!,#REF!,IF(#REF!&gt;#REF!,#REF!,"Empate")),"")</f>
        <v>#REF!</v>
      </c>
      <c r="L52" s="6" t="e">
        <f>IF(#REF!&lt;&gt;"",IF(#REF!&lt;#REF!,#REF!,IF(#REF!&lt;#REF!,#REF!,"Empate")),"")</f>
        <v>#REF!</v>
      </c>
      <c r="N52" s="1"/>
    </row>
    <row r="53" spans="11:14" ht="22.5" hidden="1" customHeight="1" x14ac:dyDescent="0.3">
      <c r="K53" s="6" t="str">
        <f>IF(F32&lt;&gt;"",IF(F32&gt;G32,E32,IF(G32&gt;F32,H32,"Empate")),"")</f>
        <v/>
      </c>
      <c r="L53" s="6" t="str">
        <f>IF(F32&lt;&gt;"",IF(F32&lt;G32,E32,IF(G32&lt;F32,H32,"Empate")),"")</f>
        <v/>
      </c>
      <c r="N53" s="1"/>
    </row>
    <row r="54" spans="11:14" ht="22.5" hidden="1" customHeight="1" x14ac:dyDescent="0.3">
      <c r="K54" s="6" t="str">
        <f>IF(F34&lt;&gt;"",IF(F34&gt;G34,E34,IF(G34&gt;F34,H34,"Empate")),"")</f>
        <v/>
      </c>
      <c r="L54" s="6" t="str">
        <f>IF(F34&lt;&gt;"",IF(F34&lt;G34,E34,IF(G34&lt;F34,H34,"Empate")),"")</f>
        <v/>
      </c>
      <c r="N54" s="1"/>
    </row>
    <row r="55" spans="11:14" ht="22.5" hidden="1" customHeight="1" x14ac:dyDescent="0.3">
      <c r="N55" s="1"/>
    </row>
    <row r="56" spans="11:14" ht="22.5" hidden="1" customHeight="1" x14ac:dyDescent="0.3">
      <c r="K56" s="6" t="str">
        <f>IF(F36&lt;&gt;"",IF(F36&gt;G36,E36,IF(G36&gt;F36,H36,"Empate")),"")</f>
        <v/>
      </c>
      <c r="L56" s="6" t="str">
        <f>IF(F36&lt;&gt;"",IF(F36&lt;G36,E36,IF(G36&lt;F36,H36,"Empate")),"")</f>
        <v/>
      </c>
      <c r="N56" s="1"/>
    </row>
    <row r="57" spans="11:14" ht="22.5" hidden="1" customHeight="1" x14ac:dyDescent="0.3">
      <c r="K57" s="6" t="str">
        <f>IF(F37&lt;&gt;"",IF(F37&gt;G37,E37,IF(G37&gt;F37,H37,"Empate")),"")</f>
        <v/>
      </c>
      <c r="L57" s="6" t="str">
        <f>IF(F37&lt;&gt;"",IF(F37&lt;G37,E37,IF(G37&lt;F37,H37,"Empate")),"")</f>
        <v/>
      </c>
      <c r="N57" s="1"/>
    </row>
    <row r="58" spans="11:14" ht="22.5" hidden="1" customHeight="1" x14ac:dyDescent="0.3">
      <c r="N58" s="1"/>
    </row>
    <row r="59" spans="11:14" ht="22.5" hidden="1" customHeight="1" x14ac:dyDescent="0.3">
      <c r="K59" s="6" t="str">
        <f>IF(F39&lt;&gt;"",IF(F39&gt;G39,E39,IF(G39&gt;F39,H39,"Empate")),"")</f>
        <v/>
      </c>
      <c r="L59" s="6" t="str">
        <f>IF(F39&lt;&gt;"",IF(F39&lt;G39,E39,IF(G39&lt;F39,H39,"Empate")),"")</f>
        <v/>
      </c>
    </row>
    <row r="60" spans="11:14" ht="22.5" hidden="1" customHeight="1" x14ac:dyDescent="0.3">
      <c r="K60" s="6"/>
      <c r="L60" s="6"/>
    </row>
    <row r="61" spans="11:14" ht="18" customHeight="1" x14ac:dyDescent="0.3"/>
    <row r="62" spans="11:14" ht="18" customHeight="1" x14ac:dyDescent="0.3"/>
    <row r="63" spans="11:14" ht="18" customHeight="1" x14ac:dyDescent="0.3"/>
    <row r="64" spans="11:14" ht="18" customHeight="1" x14ac:dyDescent="0.3"/>
    <row r="65" spans="24:122" ht="18" customHeight="1" x14ac:dyDescent="0.3"/>
    <row r="71" spans="24:122" ht="18" hidden="1" customHeight="1" x14ac:dyDescent="0.3">
      <c r="Z71" s="52" t="s">
        <v>17</v>
      </c>
      <c r="AA71" s="52" t="s">
        <v>18</v>
      </c>
      <c r="AB71" s="52" t="s">
        <v>12</v>
      </c>
      <c r="AC71" s="52" t="s">
        <v>11</v>
      </c>
      <c r="AD71" s="52" t="s">
        <v>3</v>
      </c>
      <c r="AE71" s="52" t="s">
        <v>4</v>
      </c>
      <c r="AF71" s="52" t="s">
        <v>19</v>
      </c>
      <c r="AG71" s="52" t="s">
        <v>20</v>
      </c>
      <c r="CG71" s="11" t="s">
        <v>17</v>
      </c>
      <c r="CH71" s="11" t="s">
        <v>18</v>
      </c>
      <c r="CI71" s="11" t="s">
        <v>12</v>
      </c>
      <c r="CJ71" s="11" t="s">
        <v>11</v>
      </c>
      <c r="CK71" s="11" t="s">
        <v>3</v>
      </c>
      <c r="CL71" s="11" t="s">
        <v>4</v>
      </c>
      <c r="CM71" s="11" t="s">
        <v>19</v>
      </c>
      <c r="CN71" s="11" t="s">
        <v>20</v>
      </c>
      <c r="DK71" s="11" t="s">
        <v>17</v>
      </c>
      <c r="DL71" s="11" t="s">
        <v>18</v>
      </c>
      <c r="DM71" s="11" t="s">
        <v>12</v>
      </c>
      <c r="DN71" s="11" t="s">
        <v>11</v>
      </c>
      <c r="DO71" s="11" t="s">
        <v>3</v>
      </c>
      <c r="DP71" s="11" t="s">
        <v>4</v>
      </c>
      <c r="DQ71" s="11" t="s">
        <v>19</v>
      </c>
      <c r="DR71" s="11" t="s">
        <v>20</v>
      </c>
    </row>
    <row r="72" spans="24:122" ht="18" hidden="1" customHeight="1" x14ac:dyDescent="0.2">
      <c r="X72" s="77" t="s">
        <v>8</v>
      </c>
      <c r="Y72" s="65" t="str">
        <f t="shared" ref="Y72:AG72" si="3">N9</f>
        <v>MARISTAS</v>
      </c>
      <c r="Z72" s="65">
        <f t="shared" si="3"/>
        <v>2</v>
      </c>
      <c r="AA72" s="65">
        <f t="shared" si="3"/>
        <v>1</v>
      </c>
      <c r="AB72" s="65">
        <f t="shared" si="3"/>
        <v>0</v>
      </c>
      <c r="AC72" s="65">
        <f t="shared" si="3"/>
        <v>1</v>
      </c>
      <c r="AD72" s="65">
        <f t="shared" si="3"/>
        <v>3</v>
      </c>
      <c r="AE72" s="65">
        <f t="shared" si="3"/>
        <v>26</v>
      </c>
      <c r="AF72" s="65">
        <f t="shared" si="3"/>
        <v>-23</v>
      </c>
      <c r="AG72" s="65">
        <f t="shared" si="3"/>
        <v>3</v>
      </c>
      <c r="AH72" s="1" t="str">
        <f t="shared" ref="AH72:AH77" si="4">Y72</f>
        <v>MARISTAS</v>
      </c>
      <c r="AI72" s="1">
        <f t="shared" ref="AI72:AJ77" si="5">AG72</f>
        <v>3</v>
      </c>
      <c r="AJ72" s="72" t="str">
        <f>IF(AI72&gt;=AI73,AH72,AH73)</f>
        <v>MARISTAS</v>
      </c>
      <c r="AK72" s="32">
        <f t="shared" ref="AK72:AK77" si="6">VLOOKUP(AJ72,$Y$72:$AG$77,9,FALSE)</f>
        <v>3</v>
      </c>
      <c r="AL72" s="71" t="e">
        <f>IF(AK72&gt;=AK74,AJ72,AJ74)</f>
        <v>#REF!</v>
      </c>
      <c r="AM72" s="32" t="e">
        <f t="shared" ref="AM72:AM77" si="7">VLOOKUP(AL72,$Y$72:$AG$77,9,FALSE)</f>
        <v>#REF!</v>
      </c>
      <c r="AN72" s="71" t="e">
        <f>IF(AM72&gt;=AM75,AL72,AL75)</f>
        <v>#REF!</v>
      </c>
      <c r="AO72" s="32" t="e">
        <f t="shared" ref="AO72:AO77" si="8">VLOOKUP(AN72,$Y$72:$AG$77,9,FALSE)</f>
        <v>#REF!</v>
      </c>
      <c r="AP72" s="71" t="e">
        <f>IF(AO72&gt;=AO76,AN72,AN76)</f>
        <v>#REF!</v>
      </c>
      <c r="AQ72" s="32" t="e">
        <f t="shared" ref="AQ72:AQ77" si="9">VLOOKUP(AP72,$Y$72:$AG$77,9,FALSE)</f>
        <v>#REF!</v>
      </c>
      <c r="AR72" s="71" t="e">
        <f>IF(AQ72&gt;=AQ77,AP72,AP77)</f>
        <v>#REF!</v>
      </c>
      <c r="AS72" s="32" t="e">
        <f t="shared" ref="AS72:AS77" si="10">VLOOKUP(AR72,$Y$72:$AG$77,9,FALSE)</f>
        <v>#REF!</v>
      </c>
      <c r="BN72" s="73" t="e">
        <f>AR72</f>
        <v>#REF!</v>
      </c>
      <c r="BO72" s="73" t="e">
        <f>AS72</f>
        <v>#REF!</v>
      </c>
      <c r="BP72" s="1" t="e">
        <f t="shared" ref="BP72:BP77" si="11">VLOOKUP(BN72,$Y$72:$AG$77,8,FALSE)</f>
        <v>#REF!</v>
      </c>
      <c r="BQ72" s="71" t="e">
        <f>IF(AND(BO72=BO73,BP73&gt;BP72),BN73,BN72)</f>
        <v>#REF!</v>
      </c>
      <c r="CD72" s="73" t="e">
        <f>BO72</f>
        <v>#REF!</v>
      </c>
      <c r="CE72" s="73" t="e">
        <f>BQ72</f>
        <v>#REF!</v>
      </c>
      <c r="CF72" s="75" t="e">
        <f>CE72</f>
        <v>#REF!</v>
      </c>
      <c r="CG72" s="75" t="e">
        <f t="shared" ref="CG72:CG77" si="12">VLOOKUP($CE72,$Y$72:$AG$77,2,FALSE)</f>
        <v>#REF!</v>
      </c>
      <c r="CH72" s="75" t="e">
        <f t="shared" ref="CH72:CH77" si="13">VLOOKUP($CE72,$Y$72:$AG$77,3,FALSE)</f>
        <v>#REF!</v>
      </c>
      <c r="CI72" s="75" t="e">
        <f t="shared" ref="CI72:CI77" si="14">VLOOKUP($CE72,$Y$72:$AG$77,4,FALSE)</f>
        <v>#REF!</v>
      </c>
      <c r="CJ72" s="75" t="e">
        <f t="shared" ref="CJ72:CJ77" si="15">VLOOKUP($CE72,$Y$72:$AG$77,5,FALSE)</f>
        <v>#REF!</v>
      </c>
      <c r="CK72" s="75" t="e">
        <f t="shared" ref="CK72:CK77" si="16">VLOOKUP($CE72,$Y$72:$AG$77,6,FALSE)</f>
        <v>#REF!</v>
      </c>
      <c r="CL72" s="75" t="e">
        <f t="shared" ref="CL72:CL77" si="17">VLOOKUP($CE72,$Y$72:$AG$77,7,FALSE)</f>
        <v>#REF!</v>
      </c>
      <c r="CM72" s="75" t="e">
        <f t="shared" ref="CM72:CM77" si="18">VLOOKUP($CE72,$Y$72:$AG$77,8,FALSE)</f>
        <v>#REF!</v>
      </c>
      <c r="CN72" s="75" t="e">
        <f t="shared" ref="CN72:CN77" si="19">VLOOKUP($CE72,$Y$72:$AG$77,9,FALSE)</f>
        <v>#REF!</v>
      </c>
      <c r="CO72" s="73" t="e">
        <f>CF72</f>
        <v>#REF!</v>
      </c>
      <c r="CP72" s="73" t="e">
        <f t="shared" ref="CP72:CP77" si="20">VLOOKUP(CO72,$Y$72:$AG$77,9,FALSE)</f>
        <v>#REF!</v>
      </c>
      <c r="CQ72" s="73" t="e">
        <f t="shared" ref="CQ72:CQ77" si="21">VLOOKUP(CO72,$Y$72:$AG$77,8,FALSE)</f>
        <v>#REF!</v>
      </c>
      <c r="CR72" s="73" t="e">
        <f t="shared" ref="CR72:CR77" si="22">VLOOKUP(CO72,$Y$72:$AG$77,6,FALSE)</f>
        <v>#REF!</v>
      </c>
      <c r="CS72" s="30" t="e">
        <f>IF(AND(CP72=CP73,CQ72=CQ73,CR73&gt;CR72),CO73,CO72)</f>
        <v>#REF!</v>
      </c>
      <c r="CT72" s="1" t="e">
        <f t="shared" ref="CT72:CT77" si="23">VLOOKUP(CS72,$Y$72:$AG$77,9,FALSE)</f>
        <v>#REF!</v>
      </c>
      <c r="CU72" s="1" t="e">
        <f t="shared" ref="CU72:CU77" si="24">VLOOKUP(CS72,$Y$72:$AG$77,8,FALSE)</f>
        <v>#REF!</v>
      </c>
      <c r="CV72" s="1" t="e">
        <f t="shared" ref="CV72:CV77" si="25">VLOOKUP(CS72,$Y$72:$AG$77,6,FALSE)</f>
        <v>#REF!</v>
      </c>
      <c r="CW72" s="28" t="e">
        <f>IF(AND(CT72=CT74,CU72=CU74,CV74&gt;CV72),CS74,CS72)</f>
        <v>#REF!</v>
      </c>
      <c r="CX72" s="1" t="e">
        <f t="shared" ref="CX72:CX77" si="26">VLOOKUP(CW72,$Y$72:$AG$77,9,FALSE)</f>
        <v>#REF!</v>
      </c>
      <c r="CY72" s="1" t="e">
        <f t="shared" ref="CY72:CY77" si="27">VLOOKUP(CW72,$Y$72:$AG$77,8,FALSE)</f>
        <v>#REF!</v>
      </c>
      <c r="CZ72" s="1" t="e">
        <f t="shared" ref="CZ72:CZ77" si="28">VLOOKUP(CW72,$Y$72:$AG$77,6,FALSE)</f>
        <v>#REF!</v>
      </c>
      <c r="DA72" s="30" t="e">
        <f>IF(AND(CX72=CX73,CY72=CY73,CZ73&gt;CZ72),CW73,CW72)</f>
        <v>#REF!</v>
      </c>
      <c r="DJ72" s="75" t="e">
        <f>DA72</f>
        <v>#REF!</v>
      </c>
      <c r="DK72" s="75" t="e">
        <f t="shared" ref="DK72:DK77" si="29">VLOOKUP($DJ72,$Y$72:$AG$77,2,FALSE)</f>
        <v>#REF!</v>
      </c>
      <c r="DL72" s="75" t="e">
        <f t="shared" ref="DL72:DL77" si="30">VLOOKUP($DJ72,$Y$72:$AG$77,3,FALSE)</f>
        <v>#REF!</v>
      </c>
      <c r="DM72" s="75" t="e">
        <f t="shared" ref="DM72:DM77" si="31">VLOOKUP($DJ72,$Y$72:$AG$77,4,FALSE)</f>
        <v>#REF!</v>
      </c>
      <c r="DN72" s="75" t="e">
        <f t="shared" ref="DN72:DN77" si="32">VLOOKUP($DJ72,$Y$72:$AG$77,5,FALSE)</f>
        <v>#REF!</v>
      </c>
      <c r="DO72" s="75" t="e">
        <f t="shared" ref="DO72:DO77" si="33">VLOOKUP($DJ72,$Y$72:$AG$77,6,FALSE)</f>
        <v>#REF!</v>
      </c>
      <c r="DP72" s="75" t="e">
        <f t="shared" ref="DP72:DP77" si="34">VLOOKUP($DJ72,$Y$72:$AG$77,7,FALSE)</f>
        <v>#REF!</v>
      </c>
      <c r="DQ72" s="75" t="e">
        <f t="shared" ref="DQ72:DQ77" si="35">VLOOKUP($DJ72,$Y$72:$AG$77,8,FALSE)</f>
        <v>#REF!</v>
      </c>
      <c r="DR72" s="75" t="e">
        <f t="shared" ref="DR72:DR77" si="36">VLOOKUP($DJ72,$Y$72:$AG$77,9,FALSE)</f>
        <v>#REF!</v>
      </c>
    </row>
    <row r="73" spans="24:122" ht="18" hidden="1" customHeight="1" x14ac:dyDescent="0.2">
      <c r="X73" s="77" t="s">
        <v>9</v>
      </c>
      <c r="Y73" s="65" t="str">
        <f t="shared" ref="Y73:AG73" si="37">N15</f>
        <v>REAL</v>
      </c>
      <c r="Z73" s="65">
        <f t="shared" si="37"/>
        <v>2</v>
      </c>
      <c r="AA73" s="65">
        <f t="shared" si="37"/>
        <v>1</v>
      </c>
      <c r="AB73" s="65">
        <f t="shared" si="37"/>
        <v>0</v>
      </c>
      <c r="AC73" s="65">
        <f t="shared" si="37"/>
        <v>1</v>
      </c>
      <c r="AD73" s="65">
        <f t="shared" si="37"/>
        <v>6</v>
      </c>
      <c r="AE73" s="65">
        <f t="shared" si="37"/>
        <v>11</v>
      </c>
      <c r="AF73" s="65">
        <f t="shared" si="37"/>
        <v>-5</v>
      </c>
      <c r="AG73" s="65">
        <f t="shared" si="37"/>
        <v>3</v>
      </c>
      <c r="AH73" s="1" t="str">
        <f t="shared" si="4"/>
        <v>REAL</v>
      </c>
      <c r="AI73" s="1">
        <f t="shared" si="5"/>
        <v>3</v>
      </c>
      <c r="AJ73" s="2" t="str">
        <f>IF(AI73&lt;=AI72,AH73,AH72)</f>
        <v>REAL</v>
      </c>
      <c r="AK73" s="32">
        <f t="shared" si="6"/>
        <v>3</v>
      </c>
      <c r="AL73" s="1" t="str">
        <f>AJ73</f>
        <v>REAL</v>
      </c>
      <c r="AM73" s="32">
        <f t="shared" si="7"/>
        <v>3</v>
      </c>
      <c r="AN73" s="1" t="str">
        <f>AL73</f>
        <v>REAL</v>
      </c>
      <c r="AO73" s="32">
        <f t="shared" si="8"/>
        <v>3</v>
      </c>
      <c r="AP73" s="1" t="str">
        <f>AN73</f>
        <v>REAL</v>
      </c>
      <c r="AQ73" s="32">
        <f t="shared" si="9"/>
        <v>3</v>
      </c>
      <c r="AR73" s="1" t="str">
        <f>AP73</f>
        <v>REAL</v>
      </c>
      <c r="AS73" s="32">
        <f t="shared" si="10"/>
        <v>3</v>
      </c>
      <c r="AT73" s="71" t="e">
        <f>IF(AS73&gt;=AS74,AR73,AR74)</f>
        <v>#REF!</v>
      </c>
      <c r="AU73" s="32" t="e">
        <f>VLOOKUP(AT73,$Y$72:$AG$77,9,FALSE)</f>
        <v>#REF!</v>
      </c>
      <c r="AV73" s="71" t="e">
        <f>IF(AU73&gt;=AU75,AT73,AT75)</f>
        <v>#REF!</v>
      </c>
      <c r="AW73" s="32" t="e">
        <f>VLOOKUP(AV73,$Y$72:$AG$77,9,FALSE)</f>
        <v>#REF!</v>
      </c>
      <c r="AX73" s="71" t="e">
        <f>IF(AW73&gt;=AW76,AV73,AV76)</f>
        <v>#REF!</v>
      </c>
      <c r="AY73" s="32" t="e">
        <f>VLOOKUP(AX73,$Y$72:$AG$77,9,FALSE)</f>
        <v>#REF!</v>
      </c>
      <c r="AZ73" s="71" t="e">
        <f>IF(AY73&gt;=AY77,AX73,AX77)</f>
        <v>#REF!</v>
      </c>
      <c r="BA73" s="32" t="e">
        <f>VLOOKUP(AZ73,$Y$72:$AG$77,9,FALSE)</f>
        <v>#REF!</v>
      </c>
      <c r="BN73" s="73" t="e">
        <f>AZ73</f>
        <v>#REF!</v>
      </c>
      <c r="BO73" s="73" t="e">
        <f>BA73</f>
        <v>#REF!</v>
      </c>
      <c r="BP73" s="1" t="e">
        <f t="shared" si="11"/>
        <v>#REF!</v>
      </c>
      <c r="BQ73" s="71" t="e">
        <f>IF(AND(BO72=BO73,BP73&gt;BP72),BN72,BN73)</f>
        <v>#REF!</v>
      </c>
      <c r="BR73" s="1" t="e">
        <f>VLOOKUP(BQ73,$Y$72:$AG$77,9,FALSE)</f>
        <v>#REF!</v>
      </c>
      <c r="BS73" s="1" t="e">
        <f>VLOOKUP(BQ73,$Y$72:$AG$77,8,FALSE)</f>
        <v>#REF!</v>
      </c>
      <c r="BT73" s="71" t="e">
        <f>IF(AND(BR73=BR74,BS74&gt;BS73),BQ74,BQ73)</f>
        <v>#REF!</v>
      </c>
      <c r="CD73" s="73" t="e">
        <f>BR73</f>
        <v>#REF!</v>
      </c>
      <c r="CE73" s="73" t="e">
        <f>BT73</f>
        <v>#REF!</v>
      </c>
      <c r="CF73" s="75" t="e">
        <f t="shared" ref="CF73:CF77" si="38">CE73</f>
        <v>#REF!</v>
      </c>
      <c r="CG73" s="75" t="e">
        <f t="shared" si="12"/>
        <v>#REF!</v>
      </c>
      <c r="CH73" s="75" t="e">
        <f t="shared" si="13"/>
        <v>#REF!</v>
      </c>
      <c r="CI73" s="75" t="e">
        <f t="shared" si="14"/>
        <v>#REF!</v>
      </c>
      <c r="CJ73" s="75" t="e">
        <f t="shared" si="15"/>
        <v>#REF!</v>
      </c>
      <c r="CK73" s="75" t="e">
        <f t="shared" si="16"/>
        <v>#REF!</v>
      </c>
      <c r="CL73" s="75" t="e">
        <f t="shared" si="17"/>
        <v>#REF!</v>
      </c>
      <c r="CM73" s="75" t="e">
        <f t="shared" si="18"/>
        <v>#REF!</v>
      </c>
      <c r="CN73" s="75" t="e">
        <f t="shared" si="19"/>
        <v>#REF!</v>
      </c>
      <c r="CO73" s="73" t="e">
        <f t="shared" ref="CO73:CO77" si="39">CF73</f>
        <v>#REF!</v>
      </c>
      <c r="CP73" s="73" t="e">
        <f t="shared" si="20"/>
        <v>#REF!</v>
      </c>
      <c r="CQ73" s="73" t="e">
        <f t="shared" si="21"/>
        <v>#REF!</v>
      </c>
      <c r="CR73" s="73" t="e">
        <f t="shared" si="22"/>
        <v>#REF!</v>
      </c>
      <c r="CS73" s="30" t="e">
        <f>IF(AND(CP72=CP73,CQ72=CQ73,CR73&gt;CR72),CO72,CO73)</f>
        <v>#REF!</v>
      </c>
      <c r="CT73" s="1" t="e">
        <f t="shared" si="23"/>
        <v>#REF!</v>
      </c>
      <c r="CU73" s="1" t="e">
        <f t="shared" si="24"/>
        <v>#REF!</v>
      </c>
      <c r="CV73" s="1" t="e">
        <f t="shared" si="25"/>
        <v>#REF!</v>
      </c>
      <c r="CW73" s="29" t="e">
        <f>IF(AND(CT73=CT75,CU73=CU75,CV75&gt;CV73),CS75,CS73)</f>
        <v>#REF!</v>
      </c>
      <c r="CX73" s="1" t="e">
        <f t="shared" si="26"/>
        <v>#REF!</v>
      </c>
      <c r="CY73" s="1" t="e">
        <f t="shared" si="27"/>
        <v>#REF!</v>
      </c>
      <c r="CZ73" s="1" t="e">
        <f t="shared" si="28"/>
        <v>#REF!</v>
      </c>
      <c r="DA73" s="30" t="e">
        <f>IF(AND(CX72=CX73,CY72=CY73,CZ73&gt;CZ72),CW72,CW73)</f>
        <v>#REF!</v>
      </c>
      <c r="DJ73" s="75" t="e">
        <f>DA73</f>
        <v>#REF!</v>
      </c>
      <c r="DK73" s="75" t="e">
        <f t="shared" si="29"/>
        <v>#REF!</v>
      </c>
      <c r="DL73" s="75" t="e">
        <f t="shared" si="30"/>
        <v>#REF!</v>
      </c>
      <c r="DM73" s="75" t="e">
        <f t="shared" si="31"/>
        <v>#REF!</v>
      </c>
      <c r="DN73" s="75" t="e">
        <f t="shared" si="32"/>
        <v>#REF!</v>
      </c>
      <c r="DO73" s="75" t="e">
        <f t="shared" si="33"/>
        <v>#REF!</v>
      </c>
      <c r="DP73" s="75" t="e">
        <f t="shared" si="34"/>
        <v>#REF!</v>
      </c>
      <c r="DQ73" s="75" t="e">
        <f t="shared" si="35"/>
        <v>#REF!</v>
      </c>
      <c r="DR73" s="75" t="e">
        <f t="shared" si="36"/>
        <v>#REF!</v>
      </c>
    </row>
    <row r="74" spans="24:122" ht="18" hidden="1" customHeight="1" x14ac:dyDescent="0.2">
      <c r="X74" s="77" t="s">
        <v>10</v>
      </c>
      <c r="Y74" s="65" t="str">
        <f>N21</f>
        <v>ALGUEIRÃO</v>
      </c>
      <c r="Z74" s="65" t="e">
        <f>#REF!</f>
        <v>#REF!</v>
      </c>
      <c r="AA74" s="65" t="e">
        <f>#REF!</f>
        <v>#REF!</v>
      </c>
      <c r="AB74" s="65" t="e">
        <f>#REF!</f>
        <v>#REF!</v>
      </c>
      <c r="AC74" s="65" t="e">
        <f>#REF!</f>
        <v>#REF!</v>
      </c>
      <c r="AD74" s="65" t="e">
        <f>#REF!</f>
        <v>#REF!</v>
      </c>
      <c r="AE74" s="65" t="e">
        <f>#REF!</f>
        <v>#REF!</v>
      </c>
      <c r="AF74" s="65" t="e">
        <f>#REF!</f>
        <v>#REF!</v>
      </c>
      <c r="AG74" s="65" t="e">
        <f>#REF!</f>
        <v>#REF!</v>
      </c>
      <c r="AH74" s="1" t="str">
        <f t="shared" si="4"/>
        <v>ALGUEIRÃO</v>
      </c>
      <c r="AI74" s="1" t="e">
        <f t="shared" si="5"/>
        <v>#REF!</v>
      </c>
      <c r="AJ74" s="1" t="str">
        <f>AH74</f>
        <v>ALGUEIRÃO</v>
      </c>
      <c r="AK74" s="32" t="e">
        <f t="shared" si="6"/>
        <v>#REF!</v>
      </c>
      <c r="AL74" s="71" t="e">
        <f>IF(AK74&lt;=AK72,AJ74,AJ72)</f>
        <v>#REF!</v>
      </c>
      <c r="AM74" s="32" t="e">
        <f t="shared" si="7"/>
        <v>#REF!</v>
      </c>
      <c r="AN74" s="1" t="e">
        <f>AL74</f>
        <v>#REF!</v>
      </c>
      <c r="AO74" s="32" t="e">
        <f t="shared" si="8"/>
        <v>#REF!</v>
      </c>
      <c r="AP74" s="1" t="e">
        <f t="shared" ref="AP74:AP75" si="40">AN74</f>
        <v>#REF!</v>
      </c>
      <c r="AQ74" s="32" t="e">
        <f t="shared" si="9"/>
        <v>#REF!</v>
      </c>
      <c r="AR74" s="1" t="e">
        <f>AP74</f>
        <v>#REF!</v>
      </c>
      <c r="AS74" s="32" t="e">
        <f t="shared" si="10"/>
        <v>#REF!</v>
      </c>
      <c r="AT74" s="71" t="e">
        <f>IF(AS74&lt;=AS73,AR74,AR73)</f>
        <v>#REF!</v>
      </c>
      <c r="AU74" s="32" t="e">
        <f>VLOOKUP(AT74,$Y$72:$AG$77,9,FALSE)</f>
        <v>#REF!</v>
      </c>
      <c r="AV74" s="1" t="e">
        <f>AT74</f>
        <v>#REF!</v>
      </c>
      <c r="AW74" s="32" t="e">
        <f>VLOOKUP(AV74,$Y$72:$AG$77,9,FALSE)</f>
        <v>#REF!</v>
      </c>
      <c r="AX74" s="1" t="e">
        <f>AV74</f>
        <v>#REF!</v>
      </c>
      <c r="AY74" s="32" t="e">
        <f>VLOOKUP(AX74,$Y$72:$AG$77,9,FALSE)</f>
        <v>#REF!</v>
      </c>
      <c r="AZ74" s="1" t="e">
        <f>AX74</f>
        <v>#REF!</v>
      </c>
      <c r="BA74" s="32" t="e">
        <f>VLOOKUP(AZ74,$Y$72:$AG$77,9,FALSE)</f>
        <v>#REF!</v>
      </c>
      <c r="BB74" s="71" t="e">
        <f>IF(BA74&gt;=BA75,AZ74,AZ75)</f>
        <v>#REF!</v>
      </c>
      <c r="BC74" s="32" t="e">
        <f>VLOOKUP(BB74,$Y$72:$AG$77,9,FALSE)</f>
        <v>#REF!</v>
      </c>
      <c r="BD74" s="71" t="e">
        <f>IF(BC74&gt;=BC76,BB74,BB76)</f>
        <v>#REF!</v>
      </c>
      <c r="BE74" s="32" t="e">
        <f>VLOOKUP(BD74,$Y$72:$AG$77,9,FALSE)</f>
        <v>#REF!</v>
      </c>
      <c r="BF74" s="71" t="e">
        <f>IF(BE74&gt;=BE77,BD74,BD77)</f>
        <v>#REF!</v>
      </c>
      <c r="BG74" s="32" t="e">
        <f>VLOOKUP(BF74,$Y$72:$AG$77,9,FALSE)</f>
        <v>#REF!</v>
      </c>
      <c r="BN74" s="73" t="e">
        <f>BF74</f>
        <v>#REF!</v>
      </c>
      <c r="BO74" s="73" t="e">
        <f>BG74</f>
        <v>#REF!</v>
      </c>
      <c r="BP74" s="1" t="e">
        <f t="shared" si="11"/>
        <v>#REF!</v>
      </c>
      <c r="BQ74" s="1" t="e">
        <f>BN74</f>
        <v>#REF!</v>
      </c>
      <c r="BR74" s="1" t="e">
        <f>VLOOKUP(BQ74,$Y$72:$AG$77,9,FALSE)</f>
        <v>#REF!</v>
      </c>
      <c r="BS74" s="1" t="e">
        <f>VLOOKUP(BQ74,$Y$72:$AG$77,8,FALSE)</f>
        <v>#REF!</v>
      </c>
      <c r="BT74" s="71" t="e">
        <f>IF(AND(BR73=BR74,BS74&gt;BS73),BQ73,BQ74)</f>
        <v>#REF!</v>
      </c>
      <c r="BU74" s="1" t="e">
        <f>VLOOKUP(BT74,$Y$72:$AG$77,9,FALSE)</f>
        <v>#REF!</v>
      </c>
      <c r="BV74" s="1" t="e">
        <f>VLOOKUP(BT74,$Y$72:$AG$77,8,FALSE)</f>
        <v>#REF!</v>
      </c>
      <c r="BW74" s="71" t="e">
        <f>IF(AND(BU74=BU75,BV75&gt;BV74),BT75,BT74)</f>
        <v>#REF!</v>
      </c>
      <c r="CD74" s="73" t="e">
        <f>BU74</f>
        <v>#REF!</v>
      </c>
      <c r="CE74" s="73" t="e">
        <f>BW74</f>
        <v>#REF!</v>
      </c>
      <c r="CF74" s="75" t="e">
        <f t="shared" si="38"/>
        <v>#REF!</v>
      </c>
      <c r="CG74" s="75" t="e">
        <f t="shared" si="12"/>
        <v>#REF!</v>
      </c>
      <c r="CH74" s="75" t="e">
        <f t="shared" si="13"/>
        <v>#REF!</v>
      </c>
      <c r="CI74" s="75" t="e">
        <f t="shared" si="14"/>
        <v>#REF!</v>
      </c>
      <c r="CJ74" s="75" t="e">
        <f t="shared" si="15"/>
        <v>#REF!</v>
      </c>
      <c r="CK74" s="75" t="e">
        <f t="shared" si="16"/>
        <v>#REF!</v>
      </c>
      <c r="CL74" s="75" t="e">
        <f t="shared" si="17"/>
        <v>#REF!</v>
      </c>
      <c r="CM74" s="75" t="e">
        <f t="shared" si="18"/>
        <v>#REF!</v>
      </c>
      <c r="CN74" s="75" t="e">
        <f t="shared" si="19"/>
        <v>#REF!</v>
      </c>
      <c r="CO74" s="73" t="e">
        <f t="shared" si="39"/>
        <v>#REF!</v>
      </c>
      <c r="CP74" s="73" t="e">
        <f t="shared" si="20"/>
        <v>#REF!</v>
      </c>
      <c r="CQ74" s="73" t="e">
        <f t="shared" si="21"/>
        <v>#REF!</v>
      </c>
      <c r="CR74" s="73" t="e">
        <f t="shared" si="22"/>
        <v>#REF!</v>
      </c>
      <c r="CS74" s="12" t="e">
        <f>IF(AND(CP74=CP75,CQ74=CQ75,CR75&gt;CR74),CO75,CO74)</f>
        <v>#REF!</v>
      </c>
      <c r="CT74" s="1" t="e">
        <f t="shared" si="23"/>
        <v>#REF!</v>
      </c>
      <c r="CU74" s="1" t="e">
        <f t="shared" si="24"/>
        <v>#REF!</v>
      </c>
      <c r="CV74" s="1" t="e">
        <f t="shared" si="25"/>
        <v>#REF!</v>
      </c>
      <c r="CW74" s="28" t="e">
        <f>IF(AND(CT72=CT74,CU72=CU74,CV74&gt;CV72),CS72,CS74)</f>
        <v>#REF!</v>
      </c>
      <c r="CX74" s="1" t="e">
        <f t="shared" si="26"/>
        <v>#REF!</v>
      </c>
      <c r="CY74" s="1" t="e">
        <f t="shared" si="27"/>
        <v>#REF!</v>
      </c>
      <c r="CZ74" s="1" t="e">
        <f t="shared" si="28"/>
        <v>#REF!</v>
      </c>
      <c r="DA74" s="12" t="e">
        <f>IF(AND(CX74=CX75,CY74=CY75,CZ75&gt;CZ74),CW75,CW74)</f>
        <v>#REF!</v>
      </c>
      <c r="DB74" s="1" t="e">
        <f>VLOOKUP(DA74,$Y$72:$AG$77,9,FALSE)</f>
        <v>#REF!</v>
      </c>
      <c r="DC74" s="1" t="e">
        <f>VLOOKUP(DA74,$Y$72:$AG$77,8,FALSE)</f>
        <v>#REF!</v>
      </c>
      <c r="DD74" s="1" t="e">
        <f>VLOOKUP(DA74,$Y$72:$AG$77,6,FALSE)</f>
        <v>#REF!</v>
      </c>
      <c r="DE74" s="30" t="e">
        <f>IF(AND(DB74=DB75,DC74=DC75,DD75&gt;DD74),DA75,DA74)</f>
        <v>#REF!</v>
      </c>
      <c r="DJ74" s="75" t="e">
        <f>DE74</f>
        <v>#REF!</v>
      </c>
      <c r="DK74" s="75" t="e">
        <f t="shared" si="29"/>
        <v>#REF!</v>
      </c>
      <c r="DL74" s="75" t="e">
        <f t="shared" si="30"/>
        <v>#REF!</v>
      </c>
      <c r="DM74" s="75" t="e">
        <f t="shared" si="31"/>
        <v>#REF!</v>
      </c>
      <c r="DN74" s="75" t="e">
        <f t="shared" si="32"/>
        <v>#REF!</v>
      </c>
      <c r="DO74" s="75" t="e">
        <f t="shared" si="33"/>
        <v>#REF!</v>
      </c>
      <c r="DP74" s="75" t="e">
        <f t="shared" si="34"/>
        <v>#REF!</v>
      </c>
      <c r="DQ74" s="75" t="e">
        <f t="shared" si="35"/>
        <v>#REF!</v>
      </c>
      <c r="DR74" s="75" t="e">
        <f t="shared" si="36"/>
        <v>#REF!</v>
      </c>
    </row>
    <row r="75" spans="24:122" ht="18" hidden="1" customHeight="1" x14ac:dyDescent="0.2">
      <c r="X75" s="77" t="s">
        <v>11</v>
      </c>
      <c r="Y75" s="65" t="e">
        <f>#REF!</f>
        <v>#REF!</v>
      </c>
      <c r="Z75" s="65" t="e">
        <f>#REF!</f>
        <v>#REF!</v>
      </c>
      <c r="AA75" s="65" t="e">
        <f>#REF!</f>
        <v>#REF!</v>
      </c>
      <c r="AB75" s="65" t="e">
        <f>#REF!</f>
        <v>#REF!</v>
      </c>
      <c r="AC75" s="65" t="e">
        <f>#REF!</f>
        <v>#REF!</v>
      </c>
      <c r="AD75" s="65" t="e">
        <f>#REF!</f>
        <v>#REF!</v>
      </c>
      <c r="AE75" s="65" t="e">
        <f>#REF!</f>
        <v>#REF!</v>
      </c>
      <c r="AF75" s="65" t="e">
        <f>#REF!</f>
        <v>#REF!</v>
      </c>
      <c r="AG75" s="65" t="e">
        <f>#REF!</f>
        <v>#REF!</v>
      </c>
      <c r="AH75" s="1" t="e">
        <f t="shared" si="4"/>
        <v>#REF!</v>
      </c>
      <c r="AI75" s="1" t="e">
        <f t="shared" si="5"/>
        <v>#REF!</v>
      </c>
      <c r="AJ75" s="1" t="e">
        <f>AH75</f>
        <v>#REF!</v>
      </c>
      <c r="AK75" s="32" t="e">
        <f t="shared" si="6"/>
        <v>#REF!</v>
      </c>
      <c r="AL75" s="1" t="e">
        <f t="shared" ref="AL75:AL77" si="41">AJ75</f>
        <v>#REF!</v>
      </c>
      <c r="AM75" s="32" t="e">
        <f t="shared" si="7"/>
        <v>#REF!</v>
      </c>
      <c r="AN75" s="71" t="e">
        <f>IF(AM75&lt;=AM72,AL75,AL72)</f>
        <v>#REF!</v>
      </c>
      <c r="AO75" s="32" t="e">
        <f t="shared" si="8"/>
        <v>#REF!</v>
      </c>
      <c r="AP75" s="1" t="e">
        <f t="shared" si="40"/>
        <v>#REF!</v>
      </c>
      <c r="AQ75" s="32" t="e">
        <f t="shared" si="9"/>
        <v>#REF!</v>
      </c>
      <c r="AR75" s="1" t="e">
        <f>AP75</f>
        <v>#REF!</v>
      </c>
      <c r="AS75" s="32" t="e">
        <f t="shared" si="10"/>
        <v>#REF!</v>
      </c>
      <c r="AT75" s="1" t="e">
        <f>AR75</f>
        <v>#REF!</v>
      </c>
      <c r="AU75" s="32" t="e">
        <f>VLOOKUP(AT75,$Y$72:$AG$77,9,FALSE)</f>
        <v>#REF!</v>
      </c>
      <c r="AV75" s="71" t="e">
        <f>IF(AU75&lt;=AU73,AT75,AT73)</f>
        <v>#REF!</v>
      </c>
      <c r="AW75" s="32" t="e">
        <f>VLOOKUP(AV75,$Y$72:$AG$77,9,FALSE)</f>
        <v>#REF!</v>
      </c>
      <c r="AX75" s="1" t="e">
        <f>AV75</f>
        <v>#REF!</v>
      </c>
      <c r="AY75" s="32" t="e">
        <f>VLOOKUP(AX75,$Y$72:$AG$77,9,FALSE)</f>
        <v>#REF!</v>
      </c>
      <c r="AZ75" s="1" t="e">
        <f>AX75</f>
        <v>#REF!</v>
      </c>
      <c r="BA75" s="32" t="e">
        <f>VLOOKUP(AZ75,$Y$72:$AG$77,9,FALSE)</f>
        <v>#REF!</v>
      </c>
      <c r="BB75" s="71" t="e">
        <f>IF(BA75&lt;=BA74,AZ75,AZ74)</f>
        <v>#REF!</v>
      </c>
      <c r="BC75" s="32" t="e">
        <f>VLOOKUP(BB75,$Y$72:$AG$77,9,FALSE)</f>
        <v>#REF!</v>
      </c>
      <c r="BD75" s="1" t="e">
        <f>BB75</f>
        <v>#REF!</v>
      </c>
      <c r="BE75" s="32" t="e">
        <f>VLOOKUP(BD75,$Y$72:$AG$77,9,FALSE)</f>
        <v>#REF!</v>
      </c>
      <c r="BF75" s="1" t="e">
        <f>BD75</f>
        <v>#REF!</v>
      </c>
      <c r="BG75" s="32" t="e">
        <f>VLOOKUP(BF75,$Y$72:$AG$77,9,FALSE)</f>
        <v>#REF!</v>
      </c>
      <c r="BH75" s="71" t="e">
        <f>IF(BG75&gt;=BG76,BF75,BF76)</f>
        <v>#REF!</v>
      </c>
      <c r="BI75" s="32" t="e">
        <f>VLOOKUP(BH75,$Y$72:$AG$77,9,FALSE)</f>
        <v>#REF!</v>
      </c>
      <c r="BJ75" s="71" t="e">
        <f>IF(BI75&gt;=BI77,BH75,BH77)</f>
        <v>#REF!</v>
      </c>
      <c r="BK75" s="32" t="e">
        <f>VLOOKUP(BJ75,$Y$72:$AG$77,9,FALSE)</f>
        <v>#REF!</v>
      </c>
      <c r="BN75" s="73" t="e">
        <f>BJ75</f>
        <v>#REF!</v>
      </c>
      <c r="BO75" s="73" t="e">
        <f>BK75</f>
        <v>#REF!</v>
      </c>
      <c r="BP75" s="1" t="e">
        <f t="shared" si="11"/>
        <v>#REF!</v>
      </c>
      <c r="BQ75" s="1" t="e">
        <f>BN75</f>
        <v>#REF!</v>
      </c>
      <c r="BR75" s="1" t="e">
        <f>VLOOKUP(BQ75,$Y$72:$AG$77,9,FALSE)</f>
        <v>#REF!</v>
      </c>
      <c r="BS75" s="1" t="e">
        <f>VLOOKUP(BQ75,$Y$72:$AG$77,8,FALSE)</f>
        <v>#REF!</v>
      </c>
      <c r="BT75" s="1" t="e">
        <f>BQ75</f>
        <v>#REF!</v>
      </c>
      <c r="BU75" s="1" t="e">
        <f>VLOOKUP(BT75,$Y$72:$AG$77,9,FALSE)</f>
        <v>#REF!</v>
      </c>
      <c r="BV75" s="1" t="e">
        <f>VLOOKUP(BT75,$Y$72:$AG$77,8,FALSE)</f>
        <v>#REF!</v>
      </c>
      <c r="BW75" s="71" t="e">
        <f>IF(AND(BU74=BU75,BV75&gt;BV74),BT74,BT75)</f>
        <v>#REF!</v>
      </c>
      <c r="BX75" s="1" t="e">
        <f>VLOOKUP(BW75,$Y$72:$AG$77,9,FALSE)</f>
        <v>#REF!</v>
      </c>
      <c r="BY75" s="1" t="e">
        <f>VLOOKUP(BW75,$Y$72:$AG$77,8,FALSE)</f>
        <v>#REF!</v>
      </c>
      <c r="BZ75" s="71" t="e">
        <f>IF(AND(BX75=BX76,BY76&gt;BY75),BW76,BW75)</f>
        <v>#REF!</v>
      </c>
      <c r="CD75" s="73" t="e">
        <f>BX75</f>
        <v>#REF!</v>
      </c>
      <c r="CE75" s="73" t="e">
        <f>BZ75</f>
        <v>#REF!</v>
      </c>
      <c r="CF75" s="75" t="e">
        <f t="shared" si="38"/>
        <v>#REF!</v>
      </c>
      <c r="CG75" s="75" t="e">
        <f t="shared" si="12"/>
        <v>#REF!</v>
      </c>
      <c r="CH75" s="75" t="e">
        <f t="shared" si="13"/>
        <v>#REF!</v>
      </c>
      <c r="CI75" s="75" t="e">
        <f t="shared" si="14"/>
        <v>#REF!</v>
      </c>
      <c r="CJ75" s="75" t="e">
        <f t="shared" si="15"/>
        <v>#REF!</v>
      </c>
      <c r="CK75" s="75" t="e">
        <f t="shared" si="16"/>
        <v>#REF!</v>
      </c>
      <c r="CL75" s="75" t="e">
        <f t="shared" si="17"/>
        <v>#REF!</v>
      </c>
      <c r="CM75" s="75" t="e">
        <f t="shared" si="18"/>
        <v>#REF!</v>
      </c>
      <c r="CN75" s="75" t="e">
        <f t="shared" si="19"/>
        <v>#REF!</v>
      </c>
      <c r="CO75" s="73" t="e">
        <f t="shared" si="39"/>
        <v>#REF!</v>
      </c>
      <c r="CP75" s="73" t="e">
        <f t="shared" si="20"/>
        <v>#REF!</v>
      </c>
      <c r="CQ75" s="73" t="e">
        <f t="shared" si="21"/>
        <v>#REF!</v>
      </c>
      <c r="CR75" s="73" t="e">
        <f t="shared" si="22"/>
        <v>#REF!</v>
      </c>
      <c r="CS75" s="12" t="e">
        <f>IF(AND(CP74=CP75,CQ74=CQ75,CR75&gt;CR74),CO74,CO75)</f>
        <v>#REF!</v>
      </c>
      <c r="CT75" s="1" t="e">
        <f t="shared" si="23"/>
        <v>#REF!</v>
      </c>
      <c r="CU75" s="1" t="e">
        <f t="shared" si="24"/>
        <v>#REF!</v>
      </c>
      <c r="CV75" s="1" t="e">
        <f t="shared" si="25"/>
        <v>#REF!</v>
      </c>
      <c r="CW75" s="29" t="e">
        <f>IF(AND(CT73=CT75,CU73=CU75,CV75&gt;CV73),CS73,CS75)</f>
        <v>#REF!</v>
      </c>
      <c r="CX75" s="1" t="e">
        <f t="shared" si="26"/>
        <v>#REF!</v>
      </c>
      <c r="CY75" s="1" t="e">
        <f t="shared" si="27"/>
        <v>#REF!</v>
      </c>
      <c r="CZ75" s="1" t="e">
        <f t="shared" si="28"/>
        <v>#REF!</v>
      </c>
      <c r="DA75" s="12" t="e">
        <f>IF(AND(CX74=CX75,CY74=CY75,CZ75&gt;CZ74),CW74,CW75)</f>
        <v>#REF!</v>
      </c>
      <c r="DB75" s="1" t="e">
        <f>VLOOKUP(DA75,$Y$72:$AG$77,9,FALSE)</f>
        <v>#REF!</v>
      </c>
      <c r="DC75" s="1" t="e">
        <f>VLOOKUP(DA75,$Y$72:$AG$77,8,FALSE)</f>
        <v>#REF!</v>
      </c>
      <c r="DD75" s="1" t="e">
        <f>VLOOKUP(DA75,$Y$72:$AG$77,6,FALSE)</f>
        <v>#REF!</v>
      </c>
      <c r="DE75" s="30" t="e">
        <f>IF(AND(DB74=DB75,DC74=DC75,DD75&gt;DD74),DA74,DA75)</f>
        <v>#REF!</v>
      </c>
      <c r="DJ75" s="75" t="e">
        <f>DE75</f>
        <v>#REF!</v>
      </c>
      <c r="DK75" s="75" t="e">
        <f t="shared" si="29"/>
        <v>#REF!</v>
      </c>
      <c r="DL75" s="75" t="e">
        <f t="shared" si="30"/>
        <v>#REF!</v>
      </c>
      <c r="DM75" s="75" t="e">
        <f t="shared" si="31"/>
        <v>#REF!</v>
      </c>
      <c r="DN75" s="75" t="e">
        <f t="shared" si="32"/>
        <v>#REF!</v>
      </c>
      <c r="DO75" s="75" t="e">
        <f t="shared" si="33"/>
        <v>#REF!</v>
      </c>
      <c r="DP75" s="75" t="e">
        <f t="shared" si="34"/>
        <v>#REF!</v>
      </c>
      <c r="DQ75" s="75" t="e">
        <f t="shared" si="35"/>
        <v>#REF!</v>
      </c>
      <c r="DR75" s="75" t="e">
        <f t="shared" si="36"/>
        <v>#REF!</v>
      </c>
    </row>
    <row r="76" spans="24:122" ht="18" hidden="1" customHeight="1" x14ac:dyDescent="0.3">
      <c r="X76" s="77" t="s">
        <v>12</v>
      </c>
      <c r="Y76" s="65" t="e">
        <f>#REF!</f>
        <v>#REF!</v>
      </c>
      <c r="Z76" s="65" t="e">
        <f>#REF!</f>
        <v>#REF!</v>
      </c>
      <c r="AA76" s="65" t="e">
        <f>#REF!</f>
        <v>#REF!</v>
      </c>
      <c r="AB76" s="65" t="e">
        <f>#REF!</f>
        <v>#REF!</v>
      </c>
      <c r="AC76" s="65" t="e">
        <f>#REF!</f>
        <v>#REF!</v>
      </c>
      <c r="AD76" s="65" t="e">
        <f>#REF!</f>
        <v>#REF!</v>
      </c>
      <c r="AE76" s="65" t="e">
        <f>#REF!</f>
        <v>#REF!</v>
      </c>
      <c r="AF76" s="65" t="e">
        <f>#REF!</f>
        <v>#REF!</v>
      </c>
      <c r="AG76" s="65" t="e">
        <f>#REF!</f>
        <v>#REF!</v>
      </c>
      <c r="AH76" s="1" t="e">
        <f t="shared" si="4"/>
        <v>#REF!</v>
      </c>
      <c r="AI76" s="1" t="e">
        <f t="shared" si="5"/>
        <v>#REF!</v>
      </c>
      <c r="AJ76" s="1" t="e">
        <f t="shared" si="5"/>
        <v>#REF!</v>
      </c>
      <c r="AK76" s="32" t="e">
        <f t="shared" si="6"/>
        <v>#REF!</v>
      </c>
      <c r="AL76" s="1" t="e">
        <f t="shared" si="41"/>
        <v>#REF!</v>
      </c>
      <c r="AM76" s="32" t="e">
        <f t="shared" si="7"/>
        <v>#REF!</v>
      </c>
      <c r="AN76" s="1" t="e">
        <f t="shared" ref="AN76:AN77" si="42">AL76</f>
        <v>#REF!</v>
      </c>
      <c r="AO76" s="32" t="e">
        <f t="shared" si="8"/>
        <v>#REF!</v>
      </c>
      <c r="AP76" s="71" t="e">
        <f>IF(AO76&lt;=AO72,AN76,AN72)</f>
        <v>#REF!</v>
      </c>
      <c r="AQ76" s="32" t="e">
        <f t="shared" si="9"/>
        <v>#REF!</v>
      </c>
      <c r="AR76" s="1" t="e">
        <f>AP76</f>
        <v>#REF!</v>
      </c>
      <c r="AS76" s="32" t="e">
        <f t="shared" si="10"/>
        <v>#REF!</v>
      </c>
      <c r="AT76" s="1" t="e">
        <f t="shared" ref="AT76:AT77" si="43">AR76</f>
        <v>#REF!</v>
      </c>
      <c r="AU76" s="32" t="e">
        <f>VLOOKUP(AT76,$Y$72:$AG$77,9,FALSE)</f>
        <v>#REF!</v>
      </c>
      <c r="AV76" s="1" t="e">
        <f>AT76</f>
        <v>#REF!</v>
      </c>
      <c r="AW76" s="32" t="e">
        <f>VLOOKUP(AV76,$Y$72:$AG$77,9,FALSE)</f>
        <v>#REF!</v>
      </c>
      <c r="AX76" s="71" t="e">
        <f>IF(AW76&lt;=AW73,AV76,AV73)</f>
        <v>#REF!</v>
      </c>
      <c r="AY76" s="32" t="e">
        <f>VLOOKUP(AX76,$Y$72:$AG$77,9,FALSE)</f>
        <v>#REF!</v>
      </c>
      <c r="AZ76" s="1" t="e">
        <f>AX76</f>
        <v>#REF!</v>
      </c>
      <c r="BA76" s="32" t="e">
        <f>VLOOKUP(AZ76,$Y$72:$AG$77,9,FALSE)</f>
        <v>#REF!</v>
      </c>
      <c r="BB76" s="1" t="e">
        <f>AZ76</f>
        <v>#REF!</v>
      </c>
      <c r="BC76" s="32" t="e">
        <f>VLOOKUP(BB76,$Y$72:$AG$77,9,FALSE)</f>
        <v>#REF!</v>
      </c>
      <c r="BD76" s="71" t="e">
        <f>IF(BC76&lt;=BC74,BB76,BB74)</f>
        <v>#REF!</v>
      </c>
      <c r="BE76" s="32" t="e">
        <f>VLOOKUP(BD76,$Y$72:$AG$77,9,FALSE)</f>
        <v>#REF!</v>
      </c>
      <c r="BF76" s="1" t="e">
        <f>BD76</f>
        <v>#REF!</v>
      </c>
      <c r="BG76" s="32" t="e">
        <f>VLOOKUP(BF76,$Y$72:$AG$77,9,FALSE)</f>
        <v>#REF!</v>
      </c>
      <c r="BH76" s="71" t="e">
        <f>IF(BG76&lt;=BG75,BF76,BF75)</f>
        <v>#REF!</v>
      </c>
      <c r="BI76" s="32" t="e">
        <f>VLOOKUP(BH76,$Y$72:$AG$77,9,FALSE)</f>
        <v>#REF!</v>
      </c>
      <c r="BJ76" s="1" t="e">
        <f>BH76</f>
        <v>#REF!</v>
      </c>
      <c r="BK76" s="32" t="e">
        <f>VLOOKUP(BJ76,$Y$72:$AG$77,9,FALSE)</f>
        <v>#REF!</v>
      </c>
      <c r="BL76" s="71" t="e">
        <f>IF(BK76&gt;=BK77,BJ76,BJ77)</f>
        <v>#REF!</v>
      </c>
      <c r="BM76" s="32" t="e">
        <f>VLOOKUP(BL76,$Y$72:$AG$77,9,FALSE)</f>
        <v>#REF!</v>
      </c>
      <c r="BN76" s="73" t="e">
        <f>BL76</f>
        <v>#REF!</v>
      </c>
      <c r="BO76" s="73" t="e">
        <f>BM76</f>
        <v>#REF!</v>
      </c>
      <c r="BP76" s="1" t="e">
        <f t="shared" si="11"/>
        <v>#REF!</v>
      </c>
      <c r="BQ76" s="1" t="e">
        <f t="shared" ref="BQ76:BQ77" si="44">BN76</f>
        <v>#REF!</v>
      </c>
      <c r="BR76" s="1" t="e">
        <f>VLOOKUP(BQ76,$Y$72:$AG$77,9,FALSE)</f>
        <v>#REF!</v>
      </c>
      <c r="BS76" s="1" t="e">
        <f>VLOOKUP(BQ76,$Y$72:$AG$77,8,FALSE)</f>
        <v>#REF!</v>
      </c>
      <c r="BT76" s="1" t="e">
        <f t="shared" ref="BT76:BT77" si="45">BQ76</f>
        <v>#REF!</v>
      </c>
      <c r="BU76" s="1" t="e">
        <f>VLOOKUP(BT76,$Y$72:$AG$77,9,FALSE)</f>
        <v>#REF!</v>
      </c>
      <c r="BV76" s="1" t="e">
        <f>VLOOKUP(BT76,$Y$72:$AG$77,8,FALSE)</f>
        <v>#REF!</v>
      </c>
      <c r="BW76" s="1" t="e">
        <f t="shared" ref="BW76:BW77" si="46">BT76</f>
        <v>#REF!</v>
      </c>
      <c r="BX76" s="1" t="e">
        <f>VLOOKUP(BW76,$Y$72:$AG$77,9,FALSE)</f>
        <v>#REF!</v>
      </c>
      <c r="BY76" s="1" t="e">
        <f>VLOOKUP(BW76,$Y$72:$AG$77,8,FALSE)</f>
        <v>#REF!</v>
      </c>
      <c r="BZ76" s="71" t="e">
        <f>IF(AND(BX75=BX76,BY76&gt;BY75),BW75,BW76)</f>
        <v>#REF!</v>
      </c>
      <c r="CA76" s="1" t="e">
        <f>VLOOKUP(BZ76,$Y$72:$AG$77,9,FALSE)</f>
        <v>#REF!</v>
      </c>
      <c r="CB76" s="1" t="e">
        <f>VLOOKUP(BZ76,$Y$72:$AG$77,8,FALSE)</f>
        <v>#REF!</v>
      </c>
      <c r="CC76" s="71" t="e">
        <f>IF(AND(CA76=CA77,CB77&gt;CB76),BZ77,BZ76)</f>
        <v>#REF!</v>
      </c>
      <c r="CD76" s="73" t="e">
        <f>CA76</f>
        <v>#REF!</v>
      </c>
      <c r="CE76" s="73" t="e">
        <f>CC76</f>
        <v>#REF!</v>
      </c>
      <c r="CF76" s="75" t="e">
        <f t="shared" si="38"/>
        <v>#REF!</v>
      </c>
      <c r="CG76" s="75" t="e">
        <f t="shared" si="12"/>
        <v>#REF!</v>
      </c>
      <c r="CH76" s="75" t="e">
        <f t="shared" si="13"/>
        <v>#REF!</v>
      </c>
      <c r="CI76" s="75" t="e">
        <f t="shared" si="14"/>
        <v>#REF!</v>
      </c>
      <c r="CJ76" s="75" t="e">
        <f t="shared" si="15"/>
        <v>#REF!</v>
      </c>
      <c r="CK76" s="75" t="e">
        <f t="shared" si="16"/>
        <v>#REF!</v>
      </c>
      <c r="CL76" s="75" t="e">
        <f t="shared" si="17"/>
        <v>#REF!</v>
      </c>
      <c r="CM76" s="75" t="e">
        <f t="shared" si="18"/>
        <v>#REF!</v>
      </c>
      <c r="CN76" s="75" t="e">
        <f t="shared" si="19"/>
        <v>#REF!</v>
      </c>
      <c r="CO76" s="73" t="e">
        <f t="shared" si="39"/>
        <v>#REF!</v>
      </c>
      <c r="CP76" s="73" t="e">
        <f t="shared" si="20"/>
        <v>#REF!</v>
      </c>
      <c r="CQ76" s="73" t="e">
        <f t="shared" si="21"/>
        <v>#REF!</v>
      </c>
      <c r="CR76" s="73" t="e">
        <f t="shared" si="22"/>
        <v>#REF!</v>
      </c>
      <c r="CS76" s="76" t="e">
        <f>IF(AND(CP76=CP77,CQ76=CQ77,CR77&gt;CR76),CO77,CO76)</f>
        <v>#REF!</v>
      </c>
      <c r="CT76" s="1" t="e">
        <f t="shared" si="23"/>
        <v>#REF!</v>
      </c>
      <c r="CU76" s="1" t="e">
        <f t="shared" si="24"/>
        <v>#REF!</v>
      </c>
      <c r="CV76" s="1" t="e">
        <f t="shared" si="25"/>
        <v>#REF!</v>
      </c>
      <c r="CW76" s="1" t="e">
        <f>CS76</f>
        <v>#REF!</v>
      </c>
      <c r="CX76" s="1" t="e">
        <f t="shared" si="26"/>
        <v>#REF!</v>
      </c>
      <c r="CY76" s="1" t="e">
        <f t="shared" si="27"/>
        <v>#REF!</v>
      </c>
      <c r="CZ76" s="1" t="e">
        <f t="shared" si="28"/>
        <v>#REF!</v>
      </c>
      <c r="DA76" s="76" t="e">
        <f>IF(AND(CX76=CX77,CY76=CY77,CZ77&gt;CZ76),CW77,CW76)</f>
        <v>#REF!</v>
      </c>
      <c r="DB76" s="1" t="e">
        <f>VLOOKUP(DA76,$Y$72:$AG$77,9,FALSE)</f>
        <v>#REF!</v>
      </c>
      <c r="DC76" s="1" t="e">
        <f>VLOOKUP(DA76,$Y$72:$AG$77,8,FALSE)</f>
        <v>#REF!</v>
      </c>
      <c r="DD76" s="1" t="e">
        <f>VLOOKUP(DA76,$Y$72:$AG$77,6,FALSE)</f>
        <v>#REF!</v>
      </c>
      <c r="DE76" s="12" t="e">
        <f>IF(AND(DB76=DB77,DC76=DC77,DD77&gt;DD76),DA77,DA76)</f>
        <v>#REF!</v>
      </c>
      <c r="DF76" s="1" t="e">
        <f>VLOOKUP(DE76,$Y$72:$AG$77,9,FALSE)</f>
        <v>#REF!</v>
      </c>
      <c r="DG76" s="1" t="e">
        <f>VLOOKUP(DE76,$Y$72:$AG$77,8,FALSE)</f>
        <v>#REF!</v>
      </c>
      <c r="DH76" s="1" t="e">
        <f>VLOOKUP(DE76,$Y$72:$AG$77,6,FALSE)</f>
        <v>#REF!</v>
      </c>
      <c r="DI76" s="12" t="e">
        <f>IF(AND(DF76=DF77,DG76=DG77,DH77&gt;DH76),DE77,DE76)</f>
        <v>#REF!</v>
      </c>
      <c r="DJ76" s="75" t="e">
        <f t="shared" ref="DJ76:DJ77" si="47">DI76</f>
        <v>#REF!</v>
      </c>
      <c r="DK76" s="75" t="e">
        <f t="shared" si="29"/>
        <v>#REF!</v>
      </c>
      <c r="DL76" s="75" t="e">
        <f t="shared" si="30"/>
        <v>#REF!</v>
      </c>
      <c r="DM76" s="75" t="e">
        <f t="shared" si="31"/>
        <v>#REF!</v>
      </c>
      <c r="DN76" s="75" t="e">
        <f t="shared" si="32"/>
        <v>#REF!</v>
      </c>
      <c r="DO76" s="75" t="e">
        <f t="shared" si="33"/>
        <v>#REF!</v>
      </c>
      <c r="DP76" s="75" t="e">
        <f t="shared" si="34"/>
        <v>#REF!</v>
      </c>
      <c r="DQ76" s="75" t="e">
        <f t="shared" si="35"/>
        <v>#REF!</v>
      </c>
      <c r="DR76" s="75" t="e">
        <f t="shared" si="36"/>
        <v>#REF!</v>
      </c>
    </row>
    <row r="77" spans="24:122" ht="18" hidden="1" customHeight="1" x14ac:dyDescent="0.3">
      <c r="X77" s="77" t="s">
        <v>13</v>
      </c>
      <c r="Y77" s="65">
        <f t="shared" ref="Y77" si="48">N24</f>
        <v>0</v>
      </c>
      <c r="Z77" s="65">
        <f t="shared" ref="Z77:AG77" si="49">O19</f>
        <v>2</v>
      </c>
      <c r="AA77" s="65">
        <f t="shared" si="49"/>
        <v>2</v>
      </c>
      <c r="AB77" s="65">
        <f t="shared" si="49"/>
        <v>0</v>
      </c>
      <c r="AC77" s="65">
        <f t="shared" si="49"/>
        <v>0</v>
      </c>
      <c r="AD77" s="65">
        <f t="shared" si="49"/>
        <v>25</v>
      </c>
      <c r="AE77" s="65">
        <f t="shared" si="49"/>
        <v>3</v>
      </c>
      <c r="AF77" s="65">
        <f t="shared" si="49"/>
        <v>22</v>
      </c>
      <c r="AG77" s="65">
        <f t="shared" si="49"/>
        <v>6</v>
      </c>
      <c r="AH77" s="1">
        <f t="shared" si="4"/>
        <v>0</v>
      </c>
      <c r="AI77" s="1">
        <f t="shared" si="5"/>
        <v>6</v>
      </c>
      <c r="AJ77" s="1">
        <f t="shared" si="5"/>
        <v>0</v>
      </c>
      <c r="AK77" s="32">
        <f t="shared" si="6"/>
        <v>6</v>
      </c>
      <c r="AL77" s="1">
        <f t="shared" si="41"/>
        <v>0</v>
      </c>
      <c r="AM77" s="32">
        <f t="shared" si="7"/>
        <v>6</v>
      </c>
      <c r="AN77" s="1">
        <f t="shared" si="42"/>
        <v>0</v>
      </c>
      <c r="AO77" s="32">
        <f t="shared" si="8"/>
        <v>6</v>
      </c>
      <c r="AP77" s="1">
        <f>AN77</f>
        <v>0</v>
      </c>
      <c r="AQ77" s="32">
        <f t="shared" si="9"/>
        <v>6</v>
      </c>
      <c r="AR77" s="71" t="e">
        <f>IF(AQ77&lt;=AQ72,AP77,AP72)</f>
        <v>#REF!</v>
      </c>
      <c r="AS77" s="32" t="e">
        <f t="shared" si="10"/>
        <v>#REF!</v>
      </c>
      <c r="AT77" s="1" t="e">
        <f t="shared" si="43"/>
        <v>#REF!</v>
      </c>
      <c r="AU77" s="32" t="e">
        <f>VLOOKUP(AT77,$Y$72:$AG$77,9,FALSE)</f>
        <v>#REF!</v>
      </c>
      <c r="AV77" s="1" t="e">
        <f t="shared" ref="AV77" si="50">AT77</f>
        <v>#REF!</v>
      </c>
      <c r="AW77" s="32" t="e">
        <f>VLOOKUP(AV77,$Y$72:$AG$77,9,FALSE)</f>
        <v>#REF!</v>
      </c>
      <c r="AX77" s="1" t="e">
        <f>AV77</f>
        <v>#REF!</v>
      </c>
      <c r="AY77" s="32" t="e">
        <f>VLOOKUP(AX77,$Y$72:$AG$77,9,FALSE)</f>
        <v>#REF!</v>
      </c>
      <c r="AZ77" s="71" t="e">
        <f>IF(AY77&lt;=AY73,AX77,AX73)</f>
        <v>#REF!</v>
      </c>
      <c r="BA77" s="32" t="e">
        <f>VLOOKUP(AZ77,$Y$72:$AG$77,9,FALSE)</f>
        <v>#REF!</v>
      </c>
      <c r="BB77" s="1" t="e">
        <f t="shared" ref="BB77" si="51">AZ77</f>
        <v>#REF!</v>
      </c>
      <c r="BC77" s="32" t="e">
        <f>VLOOKUP(BB77,$Y$72:$AG$77,9,FALSE)</f>
        <v>#REF!</v>
      </c>
      <c r="BD77" s="1" t="e">
        <f>BB77</f>
        <v>#REF!</v>
      </c>
      <c r="BE77" s="32" t="e">
        <f>VLOOKUP(BD77,$Y$72:$AG$77,9,FALSE)</f>
        <v>#REF!</v>
      </c>
      <c r="BF77" s="71" t="e">
        <f>IF(BE77&lt;=BE74,BD77,BD74)</f>
        <v>#REF!</v>
      </c>
      <c r="BG77" s="32" t="e">
        <f>VLOOKUP(BF77,$Y$72:$AG$77,9,FALSE)</f>
        <v>#REF!</v>
      </c>
      <c r="BH77" s="1" t="e">
        <f>BF77</f>
        <v>#REF!</v>
      </c>
      <c r="BI77" s="32" t="e">
        <f>VLOOKUP(BH77,$Y$72:$AG$77,9,FALSE)</f>
        <v>#REF!</v>
      </c>
      <c r="BJ77" s="71" t="e">
        <f>IF(BI77&lt;=BI75,BH77,BH75)</f>
        <v>#REF!</v>
      </c>
      <c r="BK77" s="32" t="e">
        <f>VLOOKUP(BJ77,$Y$72:$AG$77,9,FALSE)</f>
        <v>#REF!</v>
      </c>
      <c r="BL77" s="71" t="e">
        <f>IF(BK77&lt;=BK76,BJ77,BJ76)</f>
        <v>#REF!</v>
      </c>
      <c r="BM77" s="32" t="e">
        <f>VLOOKUP(BL77,$Y$72:$AG$77,9,FALSE)</f>
        <v>#REF!</v>
      </c>
      <c r="BN77" s="73" t="e">
        <f>BL77</f>
        <v>#REF!</v>
      </c>
      <c r="BO77" s="73" t="e">
        <f>BM77</f>
        <v>#REF!</v>
      </c>
      <c r="BP77" s="1" t="e">
        <f t="shared" si="11"/>
        <v>#REF!</v>
      </c>
      <c r="BQ77" s="1" t="e">
        <f t="shared" si="44"/>
        <v>#REF!</v>
      </c>
      <c r="BR77" s="1" t="e">
        <f>VLOOKUP(BQ77,$Y$72:$AG$77,9,FALSE)</f>
        <v>#REF!</v>
      </c>
      <c r="BS77" s="1" t="e">
        <f>VLOOKUP(BQ77,$Y$72:$AG$77,8,FALSE)</f>
        <v>#REF!</v>
      </c>
      <c r="BT77" s="1" t="e">
        <f t="shared" si="45"/>
        <v>#REF!</v>
      </c>
      <c r="BU77" s="1" t="e">
        <f>VLOOKUP(BT77,$Y$72:$AG$77,9,FALSE)</f>
        <v>#REF!</v>
      </c>
      <c r="BV77" s="1" t="e">
        <f>VLOOKUP(BT77,$Y$72:$AG$77,8,FALSE)</f>
        <v>#REF!</v>
      </c>
      <c r="BW77" s="1" t="e">
        <f t="shared" si="46"/>
        <v>#REF!</v>
      </c>
      <c r="BX77" s="1" t="e">
        <f>VLOOKUP(BW77,$Y$72:$AG$77,9,FALSE)</f>
        <v>#REF!</v>
      </c>
      <c r="BY77" s="1" t="e">
        <f>VLOOKUP(BW77,$Y$72:$AG$77,8,FALSE)</f>
        <v>#REF!</v>
      </c>
      <c r="BZ77" s="1" t="e">
        <f t="shared" ref="BZ77" si="52">BW77</f>
        <v>#REF!</v>
      </c>
      <c r="CA77" s="1" t="e">
        <f>VLOOKUP(BZ77,$Y$72:$AG$77,9,FALSE)</f>
        <v>#REF!</v>
      </c>
      <c r="CB77" s="1" t="e">
        <f>VLOOKUP(BZ77,$Y$72:$AG$77,8,FALSE)</f>
        <v>#REF!</v>
      </c>
      <c r="CC77" s="71" t="e">
        <f>IF(AND(CA76=CA77,CB77&gt;CB76),BZ76,BZ77)</f>
        <v>#REF!</v>
      </c>
      <c r="CD77" s="73" t="e">
        <f>VLOOKUP(CC77,$Y$72:$AG$77,9,FALSE)</f>
        <v>#REF!</v>
      </c>
      <c r="CE77" s="73" t="e">
        <f>CC77</f>
        <v>#REF!</v>
      </c>
      <c r="CF77" s="75" t="e">
        <f t="shared" si="38"/>
        <v>#REF!</v>
      </c>
      <c r="CG77" s="75" t="e">
        <f t="shared" si="12"/>
        <v>#REF!</v>
      </c>
      <c r="CH77" s="75" t="e">
        <f t="shared" si="13"/>
        <v>#REF!</v>
      </c>
      <c r="CI77" s="75" t="e">
        <f t="shared" si="14"/>
        <v>#REF!</v>
      </c>
      <c r="CJ77" s="75" t="e">
        <f t="shared" si="15"/>
        <v>#REF!</v>
      </c>
      <c r="CK77" s="75" t="e">
        <f t="shared" si="16"/>
        <v>#REF!</v>
      </c>
      <c r="CL77" s="75" t="e">
        <f t="shared" si="17"/>
        <v>#REF!</v>
      </c>
      <c r="CM77" s="75" t="e">
        <f t="shared" si="18"/>
        <v>#REF!</v>
      </c>
      <c r="CN77" s="75" t="e">
        <f t="shared" si="19"/>
        <v>#REF!</v>
      </c>
      <c r="CO77" s="73" t="e">
        <f t="shared" si="39"/>
        <v>#REF!</v>
      </c>
      <c r="CP77" s="73" t="e">
        <f t="shared" si="20"/>
        <v>#REF!</v>
      </c>
      <c r="CQ77" s="73" t="e">
        <f t="shared" si="21"/>
        <v>#REF!</v>
      </c>
      <c r="CR77" s="73" t="e">
        <f t="shared" si="22"/>
        <v>#REF!</v>
      </c>
      <c r="CS77" s="76" t="e">
        <f>IF(AND(CP76=CP77,CQ76=CQ77,CR77&gt;CR76),CO76,CO77)</f>
        <v>#REF!</v>
      </c>
      <c r="CT77" s="1" t="e">
        <f t="shared" si="23"/>
        <v>#REF!</v>
      </c>
      <c r="CU77" s="1" t="e">
        <f t="shared" si="24"/>
        <v>#REF!</v>
      </c>
      <c r="CV77" s="1" t="e">
        <f t="shared" si="25"/>
        <v>#REF!</v>
      </c>
      <c r="CW77" s="1" t="e">
        <f>CS77</f>
        <v>#REF!</v>
      </c>
      <c r="CX77" s="1" t="e">
        <f t="shared" si="26"/>
        <v>#REF!</v>
      </c>
      <c r="CY77" s="1" t="e">
        <f t="shared" si="27"/>
        <v>#REF!</v>
      </c>
      <c r="CZ77" s="1" t="e">
        <f t="shared" si="28"/>
        <v>#REF!</v>
      </c>
      <c r="DA77" s="76" t="e">
        <f>IF(AND(CX76=CX77,CY76=CY77,CZ77&gt;CZ76),CW76,CW77)</f>
        <v>#REF!</v>
      </c>
      <c r="DB77" s="1" t="e">
        <f>VLOOKUP(DA77,$Y$72:$AG$77,9,FALSE)</f>
        <v>#REF!</v>
      </c>
      <c r="DC77" s="1" t="e">
        <f>VLOOKUP(DA77,$Y$72:$AG$77,8,FALSE)</f>
        <v>#REF!</v>
      </c>
      <c r="DD77" s="1" t="e">
        <f>VLOOKUP(DA77,$Y$72:$AG$77,6,FALSE)</f>
        <v>#REF!</v>
      </c>
      <c r="DE77" s="12" t="e">
        <f>IF(AND(DB76=DB77,DC76=DC77,DD77&gt;DD76),DA76,DA77)</f>
        <v>#REF!</v>
      </c>
      <c r="DF77" s="1" t="e">
        <f>VLOOKUP(DE77,$Y$72:$AG$77,9,FALSE)</f>
        <v>#REF!</v>
      </c>
      <c r="DG77" s="1" t="e">
        <f>VLOOKUP(DE77,$Y$72:$AG$77,8,FALSE)</f>
        <v>#REF!</v>
      </c>
      <c r="DH77" s="1" t="e">
        <f>VLOOKUP(DE77,$Y$72:$AG$77,6,FALSE)</f>
        <v>#REF!</v>
      </c>
      <c r="DI77" s="12" t="e">
        <f>IF(AND(DF76=DF77,DG76=DG77,DH77&gt;DH76),DE76,DE77)</f>
        <v>#REF!</v>
      </c>
      <c r="DJ77" s="75" t="e">
        <f t="shared" si="47"/>
        <v>#REF!</v>
      </c>
      <c r="DK77" s="75" t="e">
        <f t="shared" si="29"/>
        <v>#REF!</v>
      </c>
      <c r="DL77" s="75" t="e">
        <f t="shared" si="30"/>
        <v>#REF!</v>
      </c>
      <c r="DM77" s="75" t="e">
        <f t="shared" si="31"/>
        <v>#REF!</v>
      </c>
      <c r="DN77" s="75" t="e">
        <f t="shared" si="32"/>
        <v>#REF!</v>
      </c>
      <c r="DO77" s="75" t="e">
        <f t="shared" si="33"/>
        <v>#REF!</v>
      </c>
      <c r="DP77" s="75" t="e">
        <f t="shared" si="34"/>
        <v>#REF!</v>
      </c>
      <c r="DQ77" s="75" t="e">
        <f t="shared" si="35"/>
        <v>#REF!</v>
      </c>
      <c r="DR77" s="75" t="e">
        <f t="shared" si="36"/>
        <v>#REF!</v>
      </c>
    </row>
    <row r="79" spans="24:122" ht="18" hidden="1" customHeight="1" x14ac:dyDescent="0.3">
      <c r="AC79" s="74"/>
      <c r="AD79" s="74"/>
      <c r="AE79" s="74"/>
      <c r="AF79" s="74"/>
    </row>
    <row r="80" spans="24:122" ht="18" hidden="1" customHeight="1" x14ac:dyDescent="0.3">
      <c r="Y80" s="79" t="s">
        <v>28</v>
      </c>
      <c r="Z80" s="78" t="str">
        <f t="shared" ref="Z80:Z94" si="53">MID(Y80,1,7)</f>
        <v>A B C D</v>
      </c>
      <c r="AA80" s="78" t="str">
        <f t="shared" ref="AA80:AA94" si="54">MID(Y80,9,2)</f>
        <v>3C</v>
      </c>
      <c r="AB80" s="78" t="str">
        <f t="shared" ref="AB80:AB94" si="55">MID(Y80,12,2)</f>
        <v>3D</v>
      </c>
      <c r="AC80" s="78" t="str">
        <f t="shared" ref="AC80:AC94" si="56">MID(Y80,15,2)</f>
        <v>3A</v>
      </c>
      <c r="AD80" s="78" t="str">
        <f t="shared" ref="AD80:AD94" si="57">MID(Y80,18,2)</f>
        <v>3B</v>
      </c>
    </row>
    <row r="81" spans="25:30" ht="18" hidden="1" customHeight="1" x14ac:dyDescent="0.3">
      <c r="Y81" s="79" t="s">
        <v>29</v>
      </c>
      <c r="Z81" s="78" t="str">
        <f t="shared" si="53"/>
        <v>A B C E</v>
      </c>
      <c r="AA81" s="78" t="str">
        <f t="shared" si="54"/>
        <v>3C</v>
      </c>
      <c r="AB81" s="78" t="str">
        <f t="shared" si="55"/>
        <v>3A</v>
      </c>
      <c r="AC81" s="78" t="str">
        <f t="shared" si="56"/>
        <v>3B</v>
      </c>
      <c r="AD81" s="78" t="str">
        <f t="shared" si="57"/>
        <v>3E</v>
      </c>
    </row>
    <row r="82" spans="25:30" ht="18" hidden="1" customHeight="1" x14ac:dyDescent="0.3">
      <c r="Y82" s="79" t="s">
        <v>30</v>
      </c>
      <c r="Z82" s="78" t="str">
        <f t="shared" si="53"/>
        <v>A B C F</v>
      </c>
      <c r="AA82" s="78" t="str">
        <f t="shared" si="54"/>
        <v>3C</v>
      </c>
      <c r="AB82" s="78" t="str">
        <f t="shared" si="55"/>
        <v>3A</v>
      </c>
      <c r="AC82" s="78" t="str">
        <f t="shared" si="56"/>
        <v>3B</v>
      </c>
      <c r="AD82" s="78" t="str">
        <f t="shared" si="57"/>
        <v>3F</v>
      </c>
    </row>
    <row r="83" spans="25:30" ht="18" hidden="1" customHeight="1" x14ac:dyDescent="0.3">
      <c r="Y83" s="79" t="s">
        <v>31</v>
      </c>
      <c r="Z83" s="78" t="str">
        <f t="shared" si="53"/>
        <v>A B D E</v>
      </c>
      <c r="AA83" s="78" t="str">
        <f t="shared" si="54"/>
        <v>3D</v>
      </c>
      <c r="AB83" s="78" t="str">
        <f t="shared" si="55"/>
        <v>3A</v>
      </c>
      <c r="AC83" s="78" t="str">
        <f t="shared" si="56"/>
        <v>3B</v>
      </c>
      <c r="AD83" s="78" t="str">
        <f t="shared" si="57"/>
        <v>3E</v>
      </c>
    </row>
    <row r="84" spans="25:30" ht="18" hidden="1" customHeight="1" x14ac:dyDescent="0.3">
      <c r="Y84" s="79" t="s">
        <v>32</v>
      </c>
      <c r="Z84" s="78" t="str">
        <f t="shared" si="53"/>
        <v>A B D F</v>
      </c>
      <c r="AA84" s="78" t="str">
        <f t="shared" si="54"/>
        <v>3D</v>
      </c>
      <c r="AB84" s="78" t="str">
        <f t="shared" si="55"/>
        <v>3A</v>
      </c>
      <c r="AC84" s="78" t="str">
        <f t="shared" si="56"/>
        <v>3B</v>
      </c>
      <c r="AD84" s="78" t="str">
        <f t="shared" si="57"/>
        <v>3F</v>
      </c>
    </row>
    <row r="85" spans="25:30" ht="18" hidden="1" customHeight="1" x14ac:dyDescent="0.3">
      <c r="Y85" s="79" t="s">
        <v>33</v>
      </c>
      <c r="Z85" s="78" t="str">
        <f t="shared" si="53"/>
        <v>A B E F</v>
      </c>
      <c r="AA85" s="78" t="str">
        <f t="shared" si="54"/>
        <v>3E</v>
      </c>
      <c r="AB85" s="78" t="str">
        <f t="shared" si="55"/>
        <v>3A</v>
      </c>
      <c r="AC85" s="78" t="str">
        <f t="shared" si="56"/>
        <v>3B</v>
      </c>
      <c r="AD85" s="78" t="str">
        <f t="shared" si="57"/>
        <v>3F</v>
      </c>
    </row>
    <row r="86" spans="25:30" ht="18" hidden="1" customHeight="1" x14ac:dyDescent="0.3">
      <c r="Y86" s="79" t="s">
        <v>34</v>
      </c>
      <c r="Z86" s="78" t="str">
        <f t="shared" si="53"/>
        <v>A C D E</v>
      </c>
      <c r="AA86" s="78" t="str">
        <f t="shared" si="54"/>
        <v>3C</v>
      </c>
      <c r="AB86" s="78" t="str">
        <f t="shared" si="55"/>
        <v>3D</v>
      </c>
      <c r="AC86" s="78" t="str">
        <f t="shared" si="56"/>
        <v>3A</v>
      </c>
      <c r="AD86" s="78" t="str">
        <f t="shared" si="57"/>
        <v>3E</v>
      </c>
    </row>
    <row r="87" spans="25:30" ht="18" hidden="1" customHeight="1" x14ac:dyDescent="0.3">
      <c r="Y87" s="79" t="s">
        <v>35</v>
      </c>
      <c r="Z87" s="78" t="str">
        <f t="shared" si="53"/>
        <v>A C D F</v>
      </c>
      <c r="AA87" s="78" t="str">
        <f t="shared" si="54"/>
        <v>3C</v>
      </c>
      <c r="AB87" s="78" t="str">
        <f t="shared" si="55"/>
        <v>3D</v>
      </c>
      <c r="AC87" s="78" t="str">
        <f t="shared" si="56"/>
        <v>3A</v>
      </c>
      <c r="AD87" s="78" t="str">
        <f t="shared" si="57"/>
        <v>3F</v>
      </c>
    </row>
    <row r="88" spans="25:30" ht="18" hidden="1" customHeight="1" x14ac:dyDescent="0.3">
      <c r="Y88" s="79" t="s">
        <v>36</v>
      </c>
      <c r="Z88" s="78" t="str">
        <f t="shared" si="53"/>
        <v>A C E F</v>
      </c>
      <c r="AA88" s="78" t="str">
        <f t="shared" si="54"/>
        <v>3C</v>
      </c>
      <c r="AB88" s="78" t="str">
        <f t="shared" si="55"/>
        <v>3A</v>
      </c>
      <c r="AC88" s="78" t="str">
        <f t="shared" si="56"/>
        <v>3F</v>
      </c>
      <c r="AD88" s="78" t="str">
        <f t="shared" si="57"/>
        <v>3E</v>
      </c>
    </row>
    <row r="89" spans="25:30" ht="18" hidden="1" customHeight="1" x14ac:dyDescent="0.3">
      <c r="Y89" s="79" t="s">
        <v>37</v>
      </c>
      <c r="Z89" s="78" t="str">
        <f t="shared" si="53"/>
        <v>A D E F</v>
      </c>
      <c r="AA89" s="78" t="str">
        <f t="shared" si="54"/>
        <v>3D</v>
      </c>
      <c r="AB89" s="78" t="str">
        <f t="shared" si="55"/>
        <v>3A</v>
      </c>
      <c r="AC89" s="78" t="str">
        <f t="shared" si="56"/>
        <v>3F</v>
      </c>
      <c r="AD89" s="78" t="str">
        <f t="shared" si="57"/>
        <v>3E</v>
      </c>
    </row>
    <row r="90" spans="25:30" ht="18" hidden="1" customHeight="1" x14ac:dyDescent="0.3">
      <c r="Y90" s="79" t="s">
        <v>38</v>
      </c>
      <c r="Z90" s="78" t="str">
        <f t="shared" si="53"/>
        <v>B C D E</v>
      </c>
      <c r="AA90" s="78" t="str">
        <f t="shared" si="54"/>
        <v>3C</v>
      </c>
      <c r="AB90" s="78" t="str">
        <f t="shared" si="55"/>
        <v>3D</v>
      </c>
      <c r="AC90" s="78" t="str">
        <f t="shared" si="56"/>
        <v>3B</v>
      </c>
      <c r="AD90" s="78" t="str">
        <f t="shared" si="57"/>
        <v>3E</v>
      </c>
    </row>
    <row r="91" spans="25:30" ht="18" hidden="1" customHeight="1" x14ac:dyDescent="0.3">
      <c r="Y91" s="79" t="s">
        <v>39</v>
      </c>
      <c r="Z91" s="78" t="str">
        <f t="shared" si="53"/>
        <v>B C D F</v>
      </c>
      <c r="AA91" s="78" t="str">
        <f t="shared" si="54"/>
        <v>3C</v>
      </c>
      <c r="AB91" s="78" t="str">
        <f t="shared" si="55"/>
        <v>3D</v>
      </c>
      <c r="AC91" s="78" t="str">
        <f t="shared" si="56"/>
        <v>3B</v>
      </c>
      <c r="AD91" s="78" t="str">
        <f t="shared" si="57"/>
        <v>3F</v>
      </c>
    </row>
    <row r="92" spans="25:30" ht="18" hidden="1" customHeight="1" x14ac:dyDescent="0.3">
      <c r="Y92" s="79" t="s">
        <v>40</v>
      </c>
      <c r="Z92" s="78" t="str">
        <f t="shared" si="53"/>
        <v>B C E F</v>
      </c>
      <c r="AA92" s="78" t="str">
        <f t="shared" si="54"/>
        <v>3E</v>
      </c>
      <c r="AB92" s="78" t="str">
        <f t="shared" si="55"/>
        <v>3C</v>
      </c>
      <c r="AC92" s="78" t="str">
        <f t="shared" si="56"/>
        <v>3B</v>
      </c>
      <c r="AD92" s="78" t="str">
        <f t="shared" si="57"/>
        <v>3F</v>
      </c>
    </row>
    <row r="93" spans="25:30" ht="18" hidden="1" customHeight="1" x14ac:dyDescent="0.3">
      <c r="Y93" s="79" t="s">
        <v>41</v>
      </c>
      <c r="Z93" s="78" t="str">
        <f t="shared" si="53"/>
        <v>B D E F</v>
      </c>
      <c r="AA93" s="78" t="str">
        <f t="shared" si="54"/>
        <v>3E</v>
      </c>
      <c r="AB93" s="78" t="str">
        <f t="shared" si="55"/>
        <v>3D</v>
      </c>
      <c r="AC93" s="78" t="str">
        <f t="shared" si="56"/>
        <v>3B</v>
      </c>
      <c r="AD93" s="78" t="str">
        <f t="shared" si="57"/>
        <v>3F</v>
      </c>
    </row>
    <row r="94" spans="25:30" ht="18" hidden="1" customHeight="1" x14ac:dyDescent="0.3">
      <c r="Y94" s="79" t="s">
        <v>42</v>
      </c>
      <c r="Z94" s="78" t="str">
        <f t="shared" si="53"/>
        <v>C D E F</v>
      </c>
      <c r="AA94" s="78" t="str">
        <f t="shared" si="54"/>
        <v>3C</v>
      </c>
      <c r="AB94" s="78" t="str">
        <f t="shared" si="55"/>
        <v>3D</v>
      </c>
      <c r="AC94" s="78" t="str">
        <f t="shared" si="56"/>
        <v>3F</v>
      </c>
      <c r="AD94" s="78" t="str">
        <f t="shared" si="57"/>
        <v>3E</v>
      </c>
    </row>
    <row r="95" spans="25:30" ht="18" customHeight="1" x14ac:dyDescent="0.3"/>
    <row r="96" spans="25:30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</sheetData>
  <sortState xmlns:xlrd2="http://schemas.microsoft.com/office/spreadsheetml/2017/richdata2" ref="N7:V10">
    <sortCondition descending="1" ref="V7:V10"/>
    <sortCondition descending="1" ref="U7:U10"/>
  </sortState>
  <mergeCells count="9">
    <mergeCell ref="B1:J3"/>
    <mergeCell ref="B30:J30"/>
    <mergeCell ref="B31:J31"/>
    <mergeCell ref="B35:J35"/>
    <mergeCell ref="B38:J38"/>
    <mergeCell ref="B26:J26"/>
    <mergeCell ref="B4:J4"/>
    <mergeCell ref="B22:J22"/>
    <mergeCell ref="B23:J23"/>
  </mergeCells>
  <phoneticPr fontId="27" type="noConversion"/>
  <conditionalFormatting sqref="H34">
    <cfRule type="cellIs" dxfId="1" priority="1" operator="equal">
      <formula>"Portugal"</formula>
    </cfRule>
  </conditionalFormatting>
  <conditionalFormatting sqref="N23:N26 E29 H29">
    <cfRule type="cellIs" dxfId="0" priority="79" operator="equal">
      <formula>"Portugal"</formula>
    </cfRule>
  </conditionalFormatting>
  <printOptions horizontalCentered="1"/>
  <pageMargins left="0" right="0" top="0.17" bottom="0.18" header="0" footer="0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Folha2</vt:lpstr>
      <vt:lpstr>Traquinas</vt:lpstr>
      <vt:lpstr>Traquinas!Área_de_Impressão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Santos</dc:creator>
  <cp:lastModifiedBy>União Clubes Futebol Concelho Cascais</cp:lastModifiedBy>
  <cp:lastPrinted>2022-06-10T15:45:25Z</cp:lastPrinted>
  <dcterms:created xsi:type="dcterms:W3CDTF">2015-12-13T00:09:02Z</dcterms:created>
  <dcterms:modified xsi:type="dcterms:W3CDTF">2026-06-16T19:57:32Z</dcterms:modified>
</cp:coreProperties>
</file>